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szynal\Desktop\Nowy folder (2)\"/>
    </mc:Choice>
  </mc:AlternateContent>
  <xr:revisionPtr revIDLastSave="0" documentId="13_ncr:1_{3A147AE7-605C-4725-8F50-A1035AE196AC}" xr6:coauthVersionLast="36" xr6:coauthVersionMax="36" xr10:uidLastSave="{00000000-0000-0000-0000-000000000000}"/>
  <bookViews>
    <workbookView xWindow="3645" yWindow="720" windowWidth="17625" windowHeight="14370" xr2:uid="{00000000-000D-0000-FFFF-FFFF00000000}"/>
  </bookViews>
  <sheets>
    <sheet name="dochody" sheetId="1" r:id="rId1"/>
    <sheet name="wydatki" sheetId="2" r:id="rId2"/>
    <sheet name="adm.rząd.doch. " sheetId="3" r:id="rId3"/>
    <sheet name="adm.rzad.wyd." sheetId="4" r:id="rId4"/>
    <sheet name="ustawy szczegól." sheetId="5" r:id="rId5"/>
    <sheet name="dotacjena podst. porozumień" sheetId="6" r:id="rId6"/>
    <sheet name="dotacje udzielone innym jst2022" sheetId="7" r:id="rId7"/>
    <sheet name="przych i rozch." sheetId="9" r:id="rId8"/>
    <sheet name="wyodrębniony rachunek" sheetId="8" r:id="rId9"/>
  </sheets>
  <definedNames>
    <definedName name="nowwa" localSheetId="7">#REF!</definedName>
    <definedName name="nowwa" localSheetId="1">#REF!</definedName>
    <definedName name="nowwa" localSheetId="8">#REF!</definedName>
    <definedName name="nowwa">#REF!</definedName>
    <definedName name="Obszar_1093uku" localSheetId="3">#REF!</definedName>
    <definedName name="Obszar_1093uku" localSheetId="2">#REF!</definedName>
    <definedName name="Obszar_1093uku" localSheetId="7">#REF!</definedName>
    <definedName name="Obszar_1093uku" localSheetId="1">#REF!</definedName>
    <definedName name="Obszar_1093uku" localSheetId="8">#REF!</definedName>
    <definedName name="Obszar_1093uku">#REF!</definedName>
    <definedName name="_xlnm.Print_Area" localSheetId="3">adm.rzad.wyd.!$A$1:$O$132</definedName>
    <definedName name="_xlnm.Print_Area" localSheetId="2">'adm.rząd.doch. '!$A$1:$H$55</definedName>
    <definedName name="_xlnm.Print_Area" localSheetId="0">dochody!$A$1:$H$759</definedName>
    <definedName name="_xlnm.Print_Area" localSheetId="6">'dotacje udzielone innym jst2022'!$A$1:$I$147</definedName>
    <definedName name="_xlnm.Print_Area" localSheetId="5">'dotacjena podst. porozumień'!$A$1:$L$49</definedName>
    <definedName name="_xlnm.Print_Area" localSheetId="7">'przych i rozch.'!$A$1:$D$29</definedName>
    <definedName name="_xlnm.Print_Area" localSheetId="1">wydatki!$A$1:$H$2756</definedName>
    <definedName name="_xlnm.Print_Area" localSheetId="8">'wyodrębniony rachunek'!$A$1:$H$20</definedName>
    <definedName name="q">#REF!</definedName>
    <definedName name="_xlnm.Print_Titles" localSheetId="3">adm.rzad.wyd.!$1:$6</definedName>
    <definedName name="_xlnm.Print_Titles" localSheetId="2">'adm.rząd.doch. '!$3:$4</definedName>
    <definedName name="_xlnm.Print_Titles" localSheetId="0">dochody!$5:$7</definedName>
    <definedName name="_xlnm.Print_Titles" localSheetId="6">'dotacje udzielone innym jst2022'!$4:$6</definedName>
    <definedName name="_xlnm.Print_Titles" localSheetId="5">'dotacjena podst. porozumień'!$4:$6</definedName>
    <definedName name="_xlnm.Print_Titles" localSheetId="4">'ustawy szczegól.'!$4:$6</definedName>
    <definedName name="_xlnm.Print_Titles" localSheetId="1">wydatki!$6:$7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03" i="2" l="1"/>
  <c r="H1604" i="2"/>
  <c r="H433" i="2" l="1"/>
  <c r="F240" i="1" l="1"/>
  <c r="G240" i="1"/>
  <c r="E240" i="1"/>
  <c r="D8" i="9" l="1"/>
  <c r="D9" i="9"/>
  <c r="B11" i="9"/>
  <c r="C11" i="9"/>
  <c r="D11" i="9" s="1"/>
  <c r="D13" i="9"/>
  <c r="D14" i="9"/>
  <c r="D15" i="9"/>
  <c r="B17" i="9"/>
  <c r="D24" i="9"/>
  <c r="D25" i="9"/>
  <c r="D26" i="9"/>
  <c r="D27" i="9"/>
  <c r="D28" i="9"/>
  <c r="B29" i="9"/>
  <c r="C29" i="9"/>
  <c r="J334" i="9"/>
  <c r="E20" i="8"/>
  <c r="F20" i="8"/>
  <c r="G20" i="8"/>
  <c r="H20" i="8"/>
  <c r="E8" i="7"/>
  <c r="E7" i="7" s="1"/>
  <c r="G8" i="7"/>
  <c r="G7" i="7" s="1"/>
  <c r="H8" i="7"/>
  <c r="H7" i="7" s="1"/>
  <c r="F9" i="7"/>
  <c r="F10" i="7"/>
  <c r="F11" i="7"/>
  <c r="F12" i="7"/>
  <c r="E14" i="7"/>
  <c r="G14" i="7"/>
  <c r="H14" i="7"/>
  <c r="F15" i="7"/>
  <c r="E16" i="7"/>
  <c r="G16" i="7"/>
  <c r="H16" i="7"/>
  <c r="F17" i="7"/>
  <c r="F18" i="7"/>
  <c r="F19" i="7"/>
  <c r="E20" i="7"/>
  <c r="G20" i="7"/>
  <c r="H20" i="7"/>
  <c r="F21" i="7"/>
  <c r="E22" i="7"/>
  <c r="G22" i="7"/>
  <c r="H22" i="7"/>
  <c r="F23" i="7"/>
  <c r="F24" i="7"/>
  <c r="E25" i="7"/>
  <c r="G25" i="7"/>
  <c r="H25" i="7"/>
  <c r="F26" i="7"/>
  <c r="F27" i="7"/>
  <c r="E28" i="7"/>
  <c r="F28" i="7"/>
  <c r="G28" i="7"/>
  <c r="H28" i="7"/>
  <c r="E30" i="7"/>
  <c r="G30" i="7"/>
  <c r="H30" i="7"/>
  <c r="F31" i="7"/>
  <c r="F30" i="7" s="1"/>
  <c r="E32" i="7"/>
  <c r="G32" i="7"/>
  <c r="H32" i="7"/>
  <c r="F33" i="7"/>
  <c r="F32" i="7" s="1"/>
  <c r="E34" i="7"/>
  <c r="G34" i="7"/>
  <c r="H34" i="7"/>
  <c r="F35" i="7"/>
  <c r="F37" i="7"/>
  <c r="E38" i="7"/>
  <c r="F38" i="7"/>
  <c r="G38" i="7"/>
  <c r="H38" i="7"/>
  <c r="E41" i="7"/>
  <c r="G41" i="7"/>
  <c r="H41" i="7"/>
  <c r="F42" i="7"/>
  <c r="F41" i="7" s="1"/>
  <c r="E43" i="7"/>
  <c r="F43" i="7"/>
  <c r="G43" i="7"/>
  <c r="H43" i="7"/>
  <c r="E47" i="7"/>
  <c r="G47" i="7"/>
  <c r="H47" i="7"/>
  <c r="F48" i="7"/>
  <c r="F50" i="7"/>
  <c r="E51" i="7"/>
  <c r="G51" i="7"/>
  <c r="H51" i="7"/>
  <c r="F52" i="7"/>
  <c r="F53" i="7"/>
  <c r="E55" i="7"/>
  <c r="G55" i="7"/>
  <c r="H55" i="7"/>
  <c r="H54" i="7" s="1"/>
  <c r="F56" i="7"/>
  <c r="F55" i="7" s="1"/>
  <c r="E57" i="7"/>
  <c r="G57" i="7"/>
  <c r="H57" i="7"/>
  <c r="F58" i="7"/>
  <c r="F57" i="7" s="1"/>
  <c r="E60" i="7"/>
  <c r="E59" i="7" s="1"/>
  <c r="F60" i="7"/>
  <c r="F59" i="7" s="1"/>
  <c r="G60" i="7"/>
  <c r="G59" i="7" s="1"/>
  <c r="H60" i="7"/>
  <c r="H59" i="7" s="1"/>
  <c r="F61" i="7"/>
  <c r="E63" i="7"/>
  <c r="F63" i="7"/>
  <c r="G63" i="7"/>
  <c r="H63" i="7"/>
  <c r="E65" i="7"/>
  <c r="G65" i="7"/>
  <c r="H65" i="7"/>
  <c r="F66" i="7"/>
  <c r="F65" i="7" s="1"/>
  <c r="E67" i="7"/>
  <c r="G67" i="7"/>
  <c r="H67" i="7"/>
  <c r="F68" i="7"/>
  <c r="F69" i="7"/>
  <c r="E70" i="7"/>
  <c r="F70" i="7"/>
  <c r="G70" i="7"/>
  <c r="H70" i="7"/>
  <c r="F71" i="7"/>
  <c r="E73" i="7"/>
  <c r="G73" i="7"/>
  <c r="H73" i="7"/>
  <c r="F74" i="7"/>
  <c r="F75" i="7"/>
  <c r="E76" i="7"/>
  <c r="H76" i="7"/>
  <c r="G77" i="7"/>
  <c r="F77" i="7" s="1"/>
  <c r="F78" i="7"/>
  <c r="E79" i="7"/>
  <c r="G79" i="7"/>
  <c r="H79" i="7"/>
  <c r="F80" i="7"/>
  <c r="F79" i="7" s="1"/>
  <c r="E82" i="7"/>
  <c r="E81" i="7" s="1"/>
  <c r="G82" i="7"/>
  <c r="H82" i="7"/>
  <c r="F83" i="7"/>
  <c r="F84" i="7"/>
  <c r="E85" i="7"/>
  <c r="F85" i="7"/>
  <c r="G85" i="7"/>
  <c r="H85" i="7"/>
  <c r="E87" i="7"/>
  <c r="G87" i="7"/>
  <c r="H87" i="7"/>
  <c r="F88" i="7"/>
  <c r="F89" i="7"/>
  <c r="E91" i="7"/>
  <c r="E90" i="7" s="1"/>
  <c r="F91" i="7"/>
  <c r="F90" i="7" s="1"/>
  <c r="G91" i="7"/>
  <c r="G90" i="7" s="1"/>
  <c r="H91" i="7"/>
  <c r="H90" i="7" s="1"/>
  <c r="E95" i="7"/>
  <c r="F95" i="7"/>
  <c r="G95" i="7"/>
  <c r="H95" i="7"/>
  <c r="E98" i="7"/>
  <c r="G98" i="7"/>
  <c r="H98" i="7"/>
  <c r="H94" i="7" s="1"/>
  <c r="F99" i="7"/>
  <c r="F98" i="7" s="1"/>
  <c r="F94" i="7" s="1"/>
  <c r="E101" i="7"/>
  <c r="E100" i="7" s="1"/>
  <c r="G101" i="7"/>
  <c r="G100" i="7" s="1"/>
  <c r="H101" i="7"/>
  <c r="H100" i="7" s="1"/>
  <c r="F102" i="7"/>
  <c r="F101" i="7" s="1"/>
  <c r="F100" i="7" s="1"/>
  <c r="E104" i="7"/>
  <c r="E103" i="7" s="1"/>
  <c r="G104" i="7"/>
  <c r="G103" i="7" s="1"/>
  <c r="H104" i="7"/>
  <c r="H103" i="7" s="1"/>
  <c r="F105" i="7"/>
  <c r="F104" i="7" s="1"/>
  <c r="F103" i="7" s="1"/>
  <c r="E107" i="7"/>
  <c r="E106" i="7" s="1"/>
  <c r="G107" i="7"/>
  <c r="G106" i="7" s="1"/>
  <c r="H107" i="7"/>
  <c r="H106" i="7" s="1"/>
  <c r="F108" i="7"/>
  <c r="F107" i="7" s="1"/>
  <c r="F106" i="7" s="1"/>
  <c r="E110" i="7"/>
  <c r="G110" i="7"/>
  <c r="H110" i="7"/>
  <c r="F111" i="7"/>
  <c r="F110" i="7" s="1"/>
  <c r="E112" i="7"/>
  <c r="G112" i="7"/>
  <c r="H112" i="7"/>
  <c r="F113" i="7"/>
  <c r="F114" i="7"/>
  <c r="E116" i="7"/>
  <c r="G116" i="7"/>
  <c r="H116" i="7"/>
  <c r="F117" i="7"/>
  <c r="F118" i="7"/>
  <c r="E119" i="7"/>
  <c r="G119" i="7"/>
  <c r="H119" i="7"/>
  <c r="F120" i="7"/>
  <c r="F122" i="7"/>
  <c r="E124" i="7"/>
  <c r="G124" i="7"/>
  <c r="H124" i="7"/>
  <c r="F125" i="7"/>
  <c r="F124" i="7" s="1"/>
  <c r="E126" i="7"/>
  <c r="G126" i="7"/>
  <c r="H126" i="7"/>
  <c r="F127" i="7"/>
  <c r="F126" i="7" s="1"/>
  <c r="E128" i="7"/>
  <c r="G128" i="7"/>
  <c r="H128" i="7"/>
  <c r="F129" i="7"/>
  <c r="F128" i="7" s="1"/>
  <c r="E130" i="7"/>
  <c r="G130" i="7"/>
  <c r="H130" i="7"/>
  <c r="F131" i="7"/>
  <c r="F133" i="7"/>
  <c r="E135" i="7"/>
  <c r="G135" i="7"/>
  <c r="H135" i="7"/>
  <c r="F137" i="7"/>
  <c r="F135" i="7" s="1"/>
  <c r="E138" i="7"/>
  <c r="G138" i="7"/>
  <c r="H138" i="7"/>
  <c r="F139" i="7"/>
  <c r="F138" i="7" s="1"/>
  <c r="E140" i="7"/>
  <c r="G140" i="7"/>
  <c r="H140" i="7"/>
  <c r="F141" i="7"/>
  <c r="F142" i="7"/>
  <c r="F143" i="7"/>
  <c r="E144" i="7"/>
  <c r="G144" i="7"/>
  <c r="H144" i="7"/>
  <c r="F145" i="7"/>
  <c r="F146" i="7"/>
  <c r="E8" i="6"/>
  <c r="F8" i="6"/>
  <c r="H8" i="6"/>
  <c r="J8" i="6"/>
  <c r="K8" i="6"/>
  <c r="I9" i="6"/>
  <c r="I10" i="6"/>
  <c r="E11" i="6"/>
  <c r="F11" i="6"/>
  <c r="H11" i="6"/>
  <c r="J11" i="6"/>
  <c r="K11" i="6"/>
  <c r="I12" i="6"/>
  <c r="I13" i="6"/>
  <c r="I14" i="6"/>
  <c r="I15" i="6"/>
  <c r="E16" i="6"/>
  <c r="F16" i="6"/>
  <c r="K16" i="6"/>
  <c r="H17" i="6"/>
  <c r="H16" i="6" s="1"/>
  <c r="J17" i="6"/>
  <c r="J16" i="6" s="1"/>
  <c r="I18" i="6"/>
  <c r="E22" i="6"/>
  <c r="F22" i="6"/>
  <c r="H22" i="6"/>
  <c r="J22" i="6"/>
  <c r="K22" i="6"/>
  <c r="E25" i="6"/>
  <c r="E24" i="6" s="1"/>
  <c r="F25" i="6"/>
  <c r="F24" i="6" s="1"/>
  <c r="H25" i="6"/>
  <c r="H24" i="6" s="1"/>
  <c r="J25" i="6"/>
  <c r="K25" i="6"/>
  <c r="K24" i="6" s="1"/>
  <c r="I26" i="6"/>
  <c r="H27" i="6"/>
  <c r="E28" i="6"/>
  <c r="E27" i="6" s="1"/>
  <c r="F28" i="6"/>
  <c r="F27" i="6" s="1"/>
  <c r="H28" i="6"/>
  <c r="J28" i="6"/>
  <c r="J27" i="6" s="1"/>
  <c r="K28" i="6"/>
  <c r="K27" i="6" s="1"/>
  <c r="I29" i="6"/>
  <c r="I28" i="6" s="1"/>
  <c r="I27" i="6" s="1"/>
  <c r="F30" i="6"/>
  <c r="E31" i="6"/>
  <c r="E30" i="6" s="1"/>
  <c r="F31" i="6"/>
  <c r="H31" i="6"/>
  <c r="H30" i="6" s="1"/>
  <c r="J31" i="6"/>
  <c r="J30" i="6" s="1"/>
  <c r="K31" i="6"/>
  <c r="K30" i="6" s="1"/>
  <c r="I32" i="6"/>
  <c r="I31" i="6" s="1"/>
  <c r="I30" i="6" s="1"/>
  <c r="E35" i="6"/>
  <c r="E34" i="6" s="1"/>
  <c r="F35" i="6"/>
  <c r="F34" i="6" s="1"/>
  <c r="H35" i="6"/>
  <c r="H34" i="6" s="1"/>
  <c r="J35" i="6"/>
  <c r="J34" i="6" s="1"/>
  <c r="K35" i="6"/>
  <c r="K34" i="6" s="1"/>
  <c r="I36" i="6"/>
  <c r="I35" i="6" s="1"/>
  <c r="I34" i="6" s="1"/>
  <c r="E39" i="6"/>
  <c r="F39" i="6"/>
  <c r="H39" i="6"/>
  <c r="I39" i="6"/>
  <c r="J39" i="6"/>
  <c r="K39" i="6"/>
  <c r="E41" i="6"/>
  <c r="F41" i="6"/>
  <c r="H41" i="6"/>
  <c r="J41" i="6"/>
  <c r="K41" i="6"/>
  <c r="I42" i="6"/>
  <c r="E43" i="6"/>
  <c r="F43" i="6"/>
  <c r="H43" i="6"/>
  <c r="J43" i="6"/>
  <c r="K43" i="6"/>
  <c r="E45" i="6"/>
  <c r="F45" i="6"/>
  <c r="H45" i="6"/>
  <c r="J45" i="6"/>
  <c r="K45" i="6"/>
  <c r="I46" i="6"/>
  <c r="I47" i="6"/>
  <c r="I48" i="6"/>
  <c r="I45" i="6" l="1"/>
  <c r="E62" i="7"/>
  <c r="G54" i="7"/>
  <c r="E46" i="7"/>
  <c r="H40" i="7"/>
  <c r="D29" i="9"/>
  <c r="F87" i="7"/>
  <c r="F76" i="7"/>
  <c r="F130" i="7"/>
  <c r="K38" i="6"/>
  <c r="H115" i="7"/>
  <c r="G62" i="7"/>
  <c r="I17" i="6"/>
  <c r="I16" i="6" s="1"/>
  <c r="H7" i="6"/>
  <c r="E54" i="7"/>
  <c r="H134" i="7"/>
  <c r="I43" i="6"/>
  <c r="I41" i="6"/>
  <c r="I38" i="6" s="1"/>
  <c r="F47" i="7"/>
  <c r="G13" i="7"/>
  <c r="I11" i="6"/>
  <c r="F38" i="6"/>
  <c r="E7" i="6"/>
  <c r="K7" i="6"/>
  <c r="F140" i="7"/>
  <c r="E134" i="7"/>
  <c r="G109" i="7"/>
  <c r="E94" i="7"/>
  <c r="H46" i="7"/>
  <c r="E38" i="6"/>
  <c r="E49" i="6" s="1"/>
  <c r="I25" i="6"/>
  <c r="I24" i="6" s="1"/>
  <c r="I22" i="6"/>
  <c r="J7" i="6"/>
  <c r="F119" i="7"/>
  <c r="F116" i="7"/>
  <c r="E109" i="7"/>
  <c r="F82" i="7"/>
  <c r="G76" i="7"/>
  <c r="G72" i="7" s="1"/>
  <c r="F73" i="7"/>
  <c r="G46" i="7"/>
  <c r="F25" i="7"/>
  <c r="F22" i="7"/>
  <c r="F20" i="7"/>
  <c r="H81" i="7"/>
  <c r="E72" i="7"/>
  <c r="F7" i="6"/>
  <c r="G115" i="7"/>
  <c r="G81" i="7"/>
  <c r="F67" i="7"/>
  <c r="F62" i="7" s="1"/>
  <c r="G40" i="7"/>
  <c r="F34" i="7"/>
  <c r="H13" i="7"/>
  <c r="E115" i="7"/>
  <c r="F8" i="7"/>
  <c r="F7" i="7" s="1"/>
  <c r="H38" i="6"/>
  <c r="J24" i="6"/>
  <c r="I8" i="6"/>
  <c r="F144" i="7"/>
  <c r="G134" i="7"/>
  <c r="F112" i="7"/>
  <c r="F109" i="7" s="1"/>
  <c r="H109" i="7"/>
  <c r="G94" i="7"/>
  <c r="H72" i="7"/>
  <c r="H62" i="7"/>
  <c r="F51" i="7"/>
  <c r="F46" i="7" s="1"/>
  <c r="E40" i="7"/>
  <c r="E13" i="7"/>
  <c r="F16" i="7"/>
  <c r="F14" i="7"/>
  <c r="C17" i="9"/>
  <c r="D17" i="9" s="1"/>
  <c r="H49" i="6"/>
  <c r="K49" i="6"/>
  <c r="F54" i="7"/>
  <c r="F40" i="7"/>
  <c r="F134" i="7"/>
  <c r="F115" i="7"/>
  <c r="F81" i="7"/>
  <c r="J38" i="6"/>
  <c r="E8" i="5"/>
  <c r="E7" i="5" s="1"/>
  <c r="F8" i="5"/>
  <c r="F7" i="5" s="1"/>
  <c r="H8" i="5"/>
  <c r="H7" i="5" s="1"/>
  <c r="J8" i="5"/>
  <c r="J7" i="5" s="1"/>
  <c r="K8" i="5"/>
  <c r="K7" i="5" s="1"/>
  <c r="I9" i="5"/>
  <c r="I10" i="5"/>
  <c r="I11" i="5"/>
  <c r="I12" i="5"/>
  <c r="I13" i="5"/>
  <c r="I14" i="5"/>
  <c r="I15" i="5"/>
  <c r="E17" i="5"/>
  <c r="F17" i="5"/>
  <c r="H17" i="5"/>
  <c r="J17" i="5"/>
  <c r="J16" i="5" s="1"/>
  <c r="K17" i="5"/>
  <c r="K16" i="5" s="1"/>
  <c r="I18" i="5"/>
  <c r="I19" i="5"/>
  <c r="I20" i="5"/>
  <c r="E21" i="5"/>
  <c r="F21" i="5"/>
  <c r="F16" i="5" s="1"/>
  <c r="H21" i="5"/>
  <c r="J21" i="5"/>
  <c r="K21" i="5"/>
  <c r="I22" i="5"/>
  <c r="I21" i="5" s="1"/>
  <c r="E23" i="5"/>
  <c r="F23" i="5"/>
  <c r="H23" i="5"/>
  <c r="J23" i="5"/>
  <c r="K23" i="5"/>
  <c r="I24" i="5"/>
  <c r="I23" i="5" s="1"/>
  <c r="E26" i="5"/>
  <c r="E25" i="5" s="1"/>
  <c r="F26" i="5"/>
  <c r="F25" i="5" s="1"/>
  <c r="H26" i="5"/>
  <c r="H25" i="5" s="1"/>
  <c r="I26" i="5"/>
  <c r="I25" i="5" s="1"/>
  <c r="J26" i="5"/>
  <c r="J25" i="5" s="1"/>
  <c r="K26" i="5"/>
  <c r="K25" i="5" s="1"/>
  <c r="E29" i="5"/>
  <c r="E28" i="5" s="1"/>
  <c r="F29" i="5"/>
  <c r="F28" i="5" s="1"/>
  <c r="H29" i="5"/>
  <c r="H28" i="5" s="1"/>
  <c r="I29" i="5"/>
  <c r="I28" i="5" s="1"/>
  <c r="J29" i="5"/>
  <c r="J28" i="5" s="1"/>
  <c r="K29" i="5"/>
  <c r="K28" i="5" s="1"/>
  <c r="E32" i="5"/>
  <c r="F32" i="5"/>
  <c r="H32" i="5"/>
  <c r="J32" i="5"/>
  <c r="K33" i="5"/>
  <c r="I33" i="5" s="1"/>
  <c r="I32" i="5" s="1"/>
  <c r="E34" i="5"/>
  <c r="F34" i="5"/>
  <c r="H34" i="5"/>
  <c r="J34" i="5"/>
  <c r="K34" i="5"/>
  <c r="I35" i="5"/>
  <c r="I34" i="5" s="1"/>
  <c r="E36" i="5"/>
  <c r="F36" i="5"/>
  <c r="H36" i="5"/>
  <c r="J36" i="5"/>
  <c r="K36" i="5"/>
  <c r="I37" i="5"/>
  <c r="I38" i="5"/>
  <c r="I39" i="5"/>
  <c r="I40" i="5"/>
  <c r="E43" i="5"/>
  <c r="E42" i="5" s="1"/>
  <c r="F43" i="5"/>
  <c r="F42" i="5" s="1"/>
  <c r="H43" i="5"/>
  <c r="H42" i="5" s="1"/>
  <c r="J43" i="5"/>
  <c r="J42" i="5" s="1"/>
  <c r="K43" i="5"/>
  <c r="K42" i="5" s="1"/>
  <c r="I44" i="5"/>
  <c r="I43" i="5" s="1"/>
  <c r="I42" i="5" s="1"/>
  <c r="H46" i="5"/>
  <c r="J46" i="5"/>
  <c r="K46" i="5"/>
  <c r="I47" i="5"/>
  <c r="I46" i="5" s="1"/>
  <c r="E49" i="5"/>
  <c r="F49" i="5"/>
  <c r="H49" i="5"/>
  <c r="J49" i="5"/>
  <c r="K49" i="5"/>
  <c r="I50" i="5"/>
  <c r="I51" i="5"/>
  <c r="I52" i="5"/>
  <c r="I53" i="5"/>
  <c r="I54" i="5"/>
  <c r="I55" i="5"/>
  <c r="E56" i="5"/>
  <c r="F56" i="5"/>
  <c r="H56" i="5"/>
  <c r="J56" i="5"/>
  <c r="K56" i="5"/>
  <c r="I57" i="5"/>
  <c r="I58" i="5"/>
  <c r="I59" i="5"/>
  <c r="I60" i="5"/>
  <c r="E61" i="5"/>
  <c r="F61" i="5"/>
  <c r="H61" i="5"/>
  <c r="J61" i="5"/>
  <c r="K61" i="5"/>
  <c r="I62" i="5"/>
  <c r="I63" i="5"/>
  <c r="I64" i="5"/>
  <c r="I65" i="5"/>
  <c r="E66" i="5"/>
  <c r="F66" i="5"/>
  <c r="H66" i="5"/>
  <c r="J66" i="5"/>
  <c r="K66" i="5"/>
  <c r="I67" i="5"/>
  <c r="I68" i="5"/>
  <c r="I69" i="5"/>
  <c r="I70" i="5"/>
  <c r="E16" i="5" l="1"/>
  <c r="H16" i="5"/>
  <c r="F49" i="6"/>
  <c r="I36" i="5"/>
  <c r="H147" i="7"/>
  <c r="I7" i="6"/>
  <c r="I49" i="6" s="1"/>
  <c r="F72" i="7"/>
  <c r="F48" i="5"/>
  <c r="F71" i="5" s="1"/>
  <c r="I61" i="5"/>
  <c r="E48" i="5"/>
  <c r="I17" i="5"/>
  <c r="I16" i="5" s="1"/>
  <c r="E147" i="7"/>
  <c r="J49" i="6"/>
  <c r="F13" i="7"/>
  <c r="G147" i="7"/>
  <c r="F31" i="5"/>
  <c r="E31" i="5"/>
  <c r="E71" i="5" s="1"/>
  <c r="I31" i="5"/>
  <c r="I8" i="5"/>
  <c r="I7" i="5" s="1"/>
  <c r="I49" i="5"/>
  <c r="J31" i="5"/>
  <c r="I66" i="5"/>
  <c r="I56" i="5"/>
  <c r="I48" i="5" s="1"/>
  <c r="K48" i="5"/>
  <c r="K32" i="5"/>
  <c r="K31" i="5" s="1"/>
  <c r="H48" i="5"/>
  <c r="J48" i="5"/>
  <c r="H31" i="5"/>
  <c r="F147" i="7"/>
  <c r="M7" i="4"/>
  <c r="E8" i="4"/>
  <c r="F8" i="4"/>
  <c r="J8" i="4"/>
  <c r="K8" i="4"/>
  <c r="M8" i="4"/>
  <c r="N8" i="4"/>
  <c r="N7" i="4" s="1"/>
  <c r="E24" i="4"/>
  <c r="F24" i="4"/>
  <c r="J24" i="4"/>
  <c r="K24" i="4"/>
  <c r="I25" i="4"/>
  <c r="H25" i="4" s="1"/>
  <c r="G25" i="4" s="1"/>
  <c r="O25" i="4" s="1"/>
  <c r="G26" i="4"/>
  <c r="O26" i="4" s="1"/>
  <c r="I26" i="4"/>
  <c r="H26" i="4" s="1"/>
  <c r="I27" i="4"/>
  <c r="H27" i="4" s="1"/>
  <c r="G27" i="4" s="1"/>
  <c r="O27" i="4" s="1"/>
  <c r="I28" i="4"/>
  <c r="H28" i="4" s="1"/>
  <c r="G28" i="4" s="1"/>
  <c r="O28" i="4" s="1"/>
  <c r="E30" i="4"/>
  <c r="E29" i="4" s="1"/>
  <c r="F30" i="4"/>
  <c r="L30" i="4"/>
  <c r="L29" i="4" s="1"/>
  <c r="H31" i="4"/>
  <c r="G31" i="4" s="1"/>
  <c r="O31" i="4" s="1"/>
  <c r="H32" i="4"/>
  <c r="G32" i="4" s="1"/>
  <c r="O32" i="4" s="1"/>
  <c r="H33" i="4"/>
  <c r="G33" i="4" s="1"/>
  <c r="O33" i="4" s="1"/>
  <c r="H34" i="4"/>
  <c r="G34" i="4" s="1"/>
  <c r="O34" i="4" s="1"/>
  <c r="E35" i="4"/>
  <c r="F35" i="4"/>
  <c r="J35" i="4"/>
  <c r="K35" i="4"/>
  <c r="K29" i="4" s="1"/>
  <c r="I36" i="4"/>
  <c r="H36" i="4" s="1"/>
  <c r="G36" i="4" s="1"/>
  <c r="O36" i="4" s="1"/>
  <c r="I37" i="4"/>
  <c r="H37" i="4" s="1"/>
  <c r="G37" i="4" s="1"/>
  <c r="O37" i="4" s="1"/>
  <c r="I38" i="4"/>
  <c r="H38" i="4" s="1"/>
  <c r="G38" i="4" s="1"/>
  <c r="O38" i="4" s="1"/>
  <c r="I39" i="4"/>
  <c r="H39" i="4" s="1"/>
  <c r="G39" i="4" s="1"/>
  <c r="O39" i="4" s="1"/>
  <c r="E41" i="4"/>
  <c r="E40" i="4" s="1"/>
  <c r="F41" i="4"/>
  <c r="F40" i="4" s="1"/>
  <c r="J41" i="4"/>
  <c r="K41" i="4"/>
  <c r="K40" i="4" s="1"/>
  <c r="I42" i="4"/>
  <c r="H42" i="4" s="1"/>
  <c r="G42" i="4" s="1"/>
  <c r="O42" i="4" s="1"/>
  <c r="I43" i="4"/>
  <c r="H43" i="4" s="1"/>
  <c r="G43" i="4" s="1"/>
  <c r="O43" i="4" s="1"/>
  <c r="I44" i="4"/>
  <c r="H44" i="4" s="1"/>
  <c r="G44" i="4" s="1"/>
  <c r="O44" i="4" s="1"/>
  <c r="N45" i="4"/>
  <c r="E46" i="4"/>
  <c r="F46" i="4"/>
  <c r="J46" i="4"/>
  <c r="J45" i="4" s="1"/>
  <c r="K46" i="4"/>
  <c r="I47" i="4"/>
  <c r="H47" i="4" s="1"/>
  <c r="G47" i="4" s="1"/>
  <c r="O47" i="4" s="1"/>
  <c r="I48" i="4"/>
  <c r="H48" i="4" s="1"/>
  <c r="G48" i="4" s="1"/>
  <c r="O48" i="4" s="1"/>
  <c r="I49" i="4"/>
  <c r="H49" i="4" s="1"/>
  <c r="G49" i="4" s="1"/>
  <c r="O49" i="4" s="1"/>
  <c r="I50" i="4"/>
  <c r="H50" i="4" s="1"/>
  <c r="G50" i="4" s="1"/>
  <c r="O50" i="4" s="1"/>
  <c r="E51" i="4"/>
  <c r="F51" i="4"/>
  <c r="K51" i="4"/>
  <c r="I51" i="4" s="1"/>
  <c r="H51" i="4" s="1"/>
  <c r="G51" i="4" s="1"/>
  <c r="E54" i="4"/>
  <c r="F54" i="4"/>
  <c r="J54" i="4"/>
  <c r="K54" i="4"/>
  <c r="I55" i="4"/>
  <c r="H55" i="4" s="1"/>
  <c r="G55" i="4" s="1"/>
  <c r="O55" i="4" s="1"/>
  <c r="I56" i="4"/>
  <c r="H56" i="4" s="1"/>
  <c r="G56" i="4" s="1"/>
  <c r="O56" i="4" s="1"/>
  <c r="I57" i="4"/>
  <c r="H57" i="4" s="1"/>
  <c r="G57" i="4" s="1"/>
  <c r="E58" i="4"/>
  <c r="F58" i="4"/>
  <c r="J58" i="4"/>
  <c r="K58" i="4"/>
  <c r="I59" i="4"/>
  <c r="H59" i="4" s="1"/>
  <c r="G59" i="4" s="1"/>
  <c r="O59" i="4" s="1"/>
  <c r="G60" i="4"/>
  <c r="O60" i="4" s="1"/>
  <c r="I61" i="4"/>
  <c r="H61" i="4" s="1"/>
  <c r="G61" i="4" s="1"/>
  <c r="O61" i="4" s="1"/>
  <c r="I62" i="4"/>
  <c r="H62" i="4" s="1"/>
  <c r="G62" i="4" s="1"/>
  <c r="O62" i="4" s="1"/>
  <c r="I63" i="4"/>
  <c r="H63" i="4" s="1"/>
  <c r="G63" i="4" s="1"/>
  <c r="O63" i="4" s="1"/>
  <c r="E64" i="4"/>
  <c r="F64" i="4"/>
  <c r="J64" i="4"/>
  <c r="K64" i="4"/>
  <c r="M64" i="4"/>
  <c r="M53" i="4" s="1"/>
  <c r="N64" i="4"/>
  <c r="N53" i="4" s="1"/>
  <c r="I65" i="4"/>
  <c r="H65" i="4" s="1"/>
  <c r="G65" i="4" s="1"/>
  <c r="O65" i="4" s="1"/>
  <c r="I66" i="4"/>
  <c r="H66" i="4" s="1"/>
  <c r="G66" i="4" s="1"/>
  <c r="O66" i="4" s="1"/>
  <c r="I67" i="4"/>
  <c r="H67" i="4" s="1"/>
  <c r="G67" i="4" s="1"/>
  <c r="O67" i="4" s="1"/>
  <c r="I68" i="4"/>
  <c r="H68" i="4" s="1"/>
  <c r="G68" i="4" s="1"/>
  <c r="O68" i="4" s="1"/>
  <c r="I70" i="4"/>
  <c r="H70" i="4" s="1"/>
  <c r="G70" i="4" s="1"/>
  <c r="O70" i="4" s="1"/>
  <c r="I71" i="4"/>
  <c r="H71" i="4" s="1"/>
  <c r="G71" i="4" s="1"/>
  <c r="O71" i="4" s="1"/>
  <c r="I72" i="4"/>
  <c r="H72" i="4" s="1"/>
  <c r="G72" i="4" s="1"/>
  <c r="O72" i="4" s="1"/>
  <c r="H75" i="4"/>
  <c r="G75" i="4" s="1"/>
  <c r="O75" i="4" s="1"/>
  <c r="I75" i="4"/>
  <c r="L76" i="4"/>
  <c r="N76" i="4"/>
  <c r="E77" i="4"/>
  <c r="E76" i="4" s="1"/>
  <c r="F77" i="4"/>
  <c r="F76" i="4" s="1"/>
  <c r="J77" i="4"/>
  <c r="J76" i="4" s="1"/>
  <c r="K77" i="4"/>
  <c r="M77" i="4"/>
  <c r="M76" i="4" s="1"/>
  <c r="I78" i="4"/>
  <c r="H78" i="4" s="1"/>
  <c r="G78" i="4" s="1"/>
  <c r="O78" i="4" s="1"/>
  <c r="I79" i="4"/>
  <c r="H79" i="4" s="1"/>
  <c r="G79" i="4" s="1"/>
  <c r="O79" i="4" s="1"/>
  <c r="E81" i="4"/>
  <c r="E80" i="4" s="1"/>
  <c r="F81" i="4"/>
  <c r="F80" i="4" s="1"/>
  <c r="K81" i="4"/>
  <c r="K80" i="4" s="1"/>
  <c r="I82" i="4"/>
  <c r="H82" i="4" s="1"/>
  <c r="G82" i="4" s="1"/>
  <c r="O82" i="4" s="1"/>
  <c r="M84" i="4"/>
  <c r="E85" i="4"/>
  <c r="F85" i="4"/>
  <c r="N85" i="4"/>
  <c r="G85" i="4" s="1"/>
  <c r="G86" i="4"/>
  <c r="O86" i="4" s="1"/>
  <c r="E87" i="4"/>
  <c r="F87" i="4"/>
  <c r="K87" i="4"/>
  <c r="I88" i="4"/>
  <c r="H88" i="4" s="1"/>
  <c r="G88" i="4" s="1"/>
  <c r="O88" i="4" s="1"/>
  <c r="E89" i="4"/>
  <c r="F89" i="4"/>
  <c r="J89" i="4"/>
  <c r="K89" i="4"/>
  <c r="L89" i="4"/>
  <c r="L84" i="4" s="1"/>
  <c r="N89" i="4"/>
  <c r="I90" i="4"/>
  <c r="H90" i="4" s="1"/>
  <c r="G90" i="4" s="1"/>
  <c r="O90" i="4" s="1"/>
  <c r="G91" i="4"/>
  <c r="O91" i="4" s="1"/>
  <c r="I91" i="4"/>
  <c r="H91" i="4" s="1"/>
  <c r="I92" i="4"/>
  <c r="H92" i="4" s="1"/>
  <c r="G92" i="4" s="1"/>
  <c r="O92" i="4" s="1"/>
  <c r="I93" i="4"/>
  <c r="H93" i="4" s="1"/>
  <c r="G93" i="4" s="1"/>
  <c r="O93" i="4" s="1"/>
  <c r="I94" i="4"/>
  <c r="H94" i="4" s="1"/>
  <c r="G94" i="4" s="1"/>
  <c r="O94" i="4" s="1"/>
  <c r="E95" i="4"/>
  <c r="F95" i="4"/>
  <c r="J95" i="4"/>
  <c r="J84" i="4" s="1"/>
  <c r="K95" i="4"/>
  <c r="I96" i="4"/>
  <c r="H96" i="4" s="1"/>
  <c r="G96" i="4" s="1"/>
  <c r="O96" i="4" s="1"/>
  <c r="I97" i="4"/>
  <c r="H97" i="4" s="1"/>
  <c r="G97" i="4" s="1"/>
  <c r="O97" i="4" s="1"/>
  <c r="E99" i="4"/>
  <c r="E98" i="4" s="1"/>
  <c r="F99" i="4"/>
  <c r="F98" i="4" s="1"/>
  <c r="G99" i="4"/>
  <c r="G98" i="4" s="1"/>
  <c r="O98" i="4" s="1"/>
  <c r="H99" i="4"/>
  <c r="H98" i="4" s="1"/>
  <c r="I99" i="4"/>
  <c r="I98" i="4" s="1"/>
  <c r="J99" i="4"/>
  <c r="J98" i="4" s="1"/>
  <c r="K99" i="4"/>
  <c r="K98" i="4" s="1"/>
  <c r="L99" i="4"/>
  <c r="L98" i="4" s="1"/>
  <c r="M99" i="4"/>
  <c r="M98" i="4" s="1"/>
  <c r="O100" i="4"/>
  <c r="O101" i="4"/>
  <c r="O102" i="4"/>
  <c r="E104" i="4"/>
  <c r="E103" i="4" s="1"/>
  <c r="F104" i="4"/>
  <c r="F103" i="4" s="1"/>
  <c r="J104" i="4"/>
  <c r="K104" i="4"/>
  <c r="K103" i="4" s="1"/>
  <c r="M104" i="4"/>
  <c r="M103" i="4" s="1"/>
  <c r="H105" i="4"/>
  <c r="G105" i="4" s="1"/>
  <c r="O105" i="4" s="1"/>
  <c r="I106" i="4"/>
  <c r="H106" i="4" s="1"/>
  <c r="G106" i="4" s="1"/>
  <c r="O106" i="4" s="1"/>
  <c r="I107" i="4"/>
  <c r="H107" i="4" s="1"/>
  <c r="G107" i="4" s="1"/>
  <c r="O107" i="4" s="1"/>
  <c r="I108" i="4"/>
  <c r="H108" i="4" s="1"/>
  <c r="G108" i="4" s="1"/>
  <c r="O108" i="4" s="1"/>
  <c r="I109" i="4"/>
  <c r="H109" i="4" s="1"/>
  <c r="G109" i="4" s="1"/>
  <c r="O109" i="4" s="1"/>
  <c r="I110" i="4"/>
  <c r="H110" i="4" s="1"/>
  <c r="G110" i="4" s="1"/>
  <c r="O110" i="4" s="1"/>
  <c r="I112" i="4"/>
  <c r="H112" i="4" s="1"/>
  <c r="G112" i="4" s="1"/>
  <c r="O112" i="4" s="1"/>
  <c r="I113" i="4"/>
  <c r="H113" i="4" s="1"/>
  <c r="G113" i="4" s="1"/>
  <c r="O113" i="4" s="1"/>
  <c r="I114" i="4"/>
  <c r="H114" i="4" s="1"/>
  <c r="G114" i="4" s="1"/>
  <c r="O114" i="4" s="1"/>
  <c r="I115" i="4"/>
  <c r="H115" i="4" s="1"/>
  <c r="G115" i="4" s="1"/>
  <c r="O115" i="4" s="1"/>
  <c r="I116" i="4"/>
  <c r="H116" i="4" s="1"/>
  <c r="G116" i="4" s="1"/>
  <c r="O116" i="4" s="1"/>
  <c r="I117" i="4"/>
  <c r="H117" i="4" s="1"/>
  <c r="G117" i="4" s="1"/>
  <c r="O117" i="4" s="1"/>
  <c r="I118" i="4"/>
  <c r="H118" i="4" s="1"/>
  <c r="G118" i="4" s="1"/>
  <c r="O118" i="4" s="1"/>
  <c r="I119" i="4"/>
  <c r="H119" i="4" s="1"/>
  <c r="G119" i="4" s="1"/>
  <c r="O119" i="4" s="1"/>
  <c r="I120" i="4"/>
  <c r="H120" i="4" s="1"/>
  <c r="G120" i="4" s="1"/>
  <c r="O120" i="4" s="1"/>
  <c r="I121" i="4"/>
  <c r="H121" i="4" s="1"/>
  <c r="G121" i="4" s="1"/>
  <c r="O121" i="4" s="1"/>
  <c r="I122" i="4"/>
  <c r="H122" i="4" s="1"/>
  <c r="G122" i="4" s="1"/>
  <c r="O122" i="4" s="1"/>
  <c r="I123" i="4"/>
  <c r="H123" i="4" s="1"/>
  <c r="G123" i="4" s="1"/>
  <c r="O123" i="4" s="1"/>
  <c r="I124" i="4"/>
  <c r="H124" i="4" s="1"/>
  <c r="G124" i="4" s="1"/>
  <c r="O124" i="4" s="1"/>
  <c r="I125" i="4"/>
  <c r="H125" i="4" s="1"/>
  <c r="G125" i="4" s="1"/>
  <c r="O125" i="4" s="1"/>
  <c r="I126" i="4"/>
  <c r="H126" i="4" s="1"/>
  <c r="G126" i="4" s="1"/>
  <c r="O126" i="4" s="1"/>
  <c r="L127" i="4"/>
  <c r="M127" i="4"/>
  <c r="N127" i="4"/>
  <c r="E128" i="4"/>
  <c r="E127" i="4" s="1"/>
  <c r="F128" i="4"/>
  <c r="F127" i="4" s="1"/>
  <c r="J128" i="4"/>
  <c r="J127" i="4" s="1"/>
  <c r="K128" i="4"/>
  <c r="K127" i="4" s="1"/>
  <c r="I129" i="4"/>
  <c r="H129" i="4" s="1"/>
  <c r="G129" i="4" s="1"/>
  <c r="O129" i="4" s="1"/>
  <c r="I130" i="4"/>
  <c r="H130" i="4" s="1"/>
  <c r="G130" i="4" s="1"/>
  <c r="O130" i="4" s="1"/>
  <c r="I131" i="4"/>
  <c r="H131" i="4" s="1"/>
  <c r="G131" i="4" s="1"/>
  <c r="O131" i="4" s="1"/>
  <c r="G270" i="4"/>
  <c r="E6" i="3"/>
  <c r="F6" i="3"/>
  <c r="G6" i="3"/>
  <c r="H6" i="3" s="1"/>
  <c r="H7" i="3"/>
  <c r="H8" i="3"/>
  <c r="E9" i="3"/>
  <c r="F9" i="3"/>
  <c r="G9" i="3"/>
  <c r="H10" i="3"/>
  <c r="E12" i="3"/>
  <c r="F12" i="3"/>
  <c r="G12" i="3"/>
  <c r="H13" i="3"/>
  <c r="E14" i="3"/>
  <c r="F14" i="3"/>
  <c r="G14" i="3"/>
  <c r="H15" i="3"/>
  <c r="E17" i="3"/>
  <c r="E16" i="3" s="1"/>
  <c r="F17" i="3"/>
  <c r="F16" i="3" s="1"/>
  <c r="G17" i="3"/>
  <c r="G16" i="3" s="1"/>
  <c r="H17" i="3"/>
  <c r="H18" i="3"/>
  <c r="E20" i="3"/>
  <c r="F20" i="3"/>
  <c r="G20" i="3"/>
  <c r="H20" i="3" s="1"/>
  <c r="H21" i="3"/>
  <c r="E22" i="3"/>
  <c r="F22" i="3"/>
  <c r="F19" i="3" s="1"/>
  <c r="G22" i="3"/>
  <c r="E25" i="3"/>
  <c r="F25" i="3"/>
  <c r="G25" i="3"/>
  <c r="H26" i="3"/>
  <c r="E27" i="3"/>
  <c r="F27" i="3"/>
  <c r="G27" i="3"/>
  <c r="H28" i="3"/>
  <c r="E29" i="3"/>
  <c r="F29" i="3"/>
  <c r="G29" i="3"/>
  <c r="H30" i="3"/>
  <c r="E32" i="3"/>
  <c r="E31" i="3" s="1"/>
  <c r="F32" i="3"/>
  <c r="F31" i="3" s="1"/>
  <c r="G32" i="3"/>
  <c r="G31" i="3" s="1"/>
  <c r="H33" i="3"/>
  <c r="E35" i="3"/>
  <c r="E34" i="3" s="1"/>
  <c r="F35" i="3"/>
  <c r="F34" i="3" s="1"/>
  <c r="G35" i="3"/>
  <c r="G34" i="3" s="1"/>
  <c r="H34" i="3" s="1"/>
  <c r="H36" i="3"/>
  <c r="E38" i="3"/>
  <c r="F38" i="3"/>
  <c r="G38" i="3"/>
  <c r="H39" i="3"/>
  <c r="E40" i="3"/>
  <c r="F40" i="3"/>
  <c r="G40" i="3"/>
  <c r="H40" i="3" s="1"/>
  <c r="H41" i="3"/>
  <c r="E42" i="3"/>
  <c r="F42" i="3"/>
  <c r="G42" i="3"/>
  <c r="H42" i="3" s="1"/>
  <c r="H43" i="3"/>
  <c r="E44" i="3"/>
  <c r="F44" i="3"/>
  <c r="G44" i="3"/>
  <c r="H45" i="3"/>
  <c r="E47" i="3"/>
  <c r="E46" i="3" s="1"/>
  <c r="F47" i="3"/>
  <c r="F46" i="3" s="1"/>
  <c r="G47" i="3"/>
  <c r="G46" i="3" s="1"/>
  <c r="H48" i="3"/>
  <c r="E50" i="3"/>
  <c r="E49" i="3" s="1"/>
  <c r="F50" i="3"/>
  <c r="F49" i="3" s="1"/>
  <c r="G50" i="3"/>
  <c r="G49" i="3" s="1"/>
  <c r="H49" i="3" s="1"/>
  <c r="H51" i="3"/>
  <c r="E53" i="3"/>
  <c r="E52" i="3" s="1"/>
  <c r="F53" i="3"/>
  <c r="F52" i="3" s="1"/>
  <c r="G53" i="3"/>
  <c r="G52" i="3" s="1"/>
  <c r="H54" i="3"/>
  <c r="G59" i="3"/>
  <c r="G60" i="3"/>
  <c r="D171" i="3"/>
  <c r="I64" i="4" l="1"/>
  <c r="H64" i="4" s="1"/>
  <c r="G64" i="4" s="1"/>
  <c r="O64" i="4" s="1"/>
  <c r="I24" i="4"/>
  <c r="H24" i="4" s="1"/>
  <c r="G24" i="4" s="1"/>
  <c r="O24" i="4" s="1"/>
  <c r="H53" i="3"/>
  <c r="H31" i="3"/>
  <c r="K7" i="4"/>
  <c r="I71" i="5"/>
  <c r="G37" i="3"/>
  <c r="H29" i="3"/>
  <c r="H14" i="3"/>
  <c r="O85" i="4"/>
  <c r="I54" i="4"/>
  <c r="H50" i="3"/>
  <c r="F11" i="3"/>
  <c r="I104" i="4"/>
  <c r="H104" i="4" s="1"/>
  <c r="G104" i="4" s="1"/>
  <c r="O104" i="4" s="1"/>
  <c r="N84" i="4"/>
  <c r="I81" i="4"/>
  <c r="H81" i="4" s="1"/>
  <c r="H80" i="4" s="1"/>
  <c r="F53" i="4"/>
  <c r="K45" i="4"/>
  <c r="I41" i="4"/>
  <c r="H41" i="4" s="1"/>
  <c r="H71" i="5"/>
  <c r="J71" i="5"/>
  <c r="I128" i="4"/>
  <c r="H128" i="4" s="1"/>
  <c r="G128" i="4" s="1"/>
  <c r="G127" i="4" s="1"/>
  <c r="O127" i="4" s="1"/>
  <c r="G24" i="3"/>
  <c r="E53" i="4"/>
  <c r="H52" i="3"/>
  <c r="F45" i="4"/>
  <c r="G62" i="3"/>
  <c r="F37" i="3"/>
  <c r="H27" i="3"/>
  <c r="J103" i="4"/>
  <c r="I58" i="4"/>
  <c r="H58" i="4" s="1"/>
  <c r="G58" i="4" s="1"/>
  <c r="O58" i="4" s="1"/>
  <c r="K53" i="4"/>
  <c r="H30" i="4"/>
  <c r="N132" i="4"/>
  <c r="I60" i="3" s="1"/>
  <c r="F24" i="3"/>
  <c r="H24" i="3" s="1"/>
  <c r="H16" i="3"/>
  <c r="I95" i="4"/>
  <c r="H95" i="4" s="1"/>
  <c r="G95" i="4" s="1"/>
  <c r="O95" i="4" s="1"/>
  <c r="I89" i="4"/>
  <c r="H89" i="4" s="1"/>
  <c r="G89" i="4" s="1"/>
  <c r="O89" i="4" s="1"/>
  <c r="F84" i="4"/>
  <c r="H32" i="3"/>
  <c r="E19" i="3"/>
  <c r="H9" i="3"/>
  <c r="G5" i="3"/>
  <c r="H5" i="3" s="1"/>
  <c r="E84" i="4"/>
  <c r="I46" i="4"/>
  <c r="I45" i="4" s="1"/>
  <c r="L132" i="4"/>
  <c r="E7" i="4"/>
  <c r="H44" i="3"/>
  <c r="E37" i="3"/>
  <c r="H35" i="3"/>
  <c r="G19" i="3"/>
  <c r="H19" i="3" s="1"/>
  <c r="G11" i="3"/>
  <c r="F5" i="3"/>
  <c r="K71" i="5"/>
  <c r="H25" i="3"/>
  <c r="E5" i="3"/>
  <c r="I127" i="4"/>
  <c r="H127" i="4" s="1"/>
  <c r="M132" i="4"/>
  <c r="O99" i="4"/>
  <c r="F7" i="4"/>
  <c r="O128" i="4"/>
  <c r="H46" i="3"/>
  <c r="E24" i="3"/>
  <c r="E11" i="3"/>
  <c r="E45" i="4"/>
  <c r="H47" i="3"/>
  <c r="H38" i="3"/>
  <c r="H12" i="3"/>
  <c r="I103" i="4"/>
  <c r="H103" i="4" s="1"/>
  <c r="G103" i="4" s="1"/>
  <c r="O103" i="4" s="1"/>
  <c r="K84" i="4"/>
  <c r="I87" i="4"/>
  <c r="J29" i="4"/>
  <c r="I35" i="4"/>
  <c r="F29" i="4"/>
  <c r="I53" i="4"/>
  <c r="H54" i="4"/>
  <c r="G30" i="4"/>
  <c r="K76" i="4"/>
  <c r="I76" i="4" s="1"/>
  <c r="H76" i="4" s="1"/>
  <c r="G76" i="4" s="1"/>
  <c r="O76" i="4" s="1"/>
  <c r="I77" i="4"/>
  <c r="H77" i="4" s="1"/>
  <c r="G77" i="4" s="1"/>
  <c r="O77" i="4" s="1"/>
  <c r="J53" i="4"/>
  <c r="J40" i="4"/>
  <c r="J7" i="4"/>
  <c r="I8" i="4"/>
  <c r="H8" i="4" s="1"/>
  <c r="I40" i="4" l="1"/>
  <c r="H37" i="3"/>
  <c r="H11" i="3"/>
  <c r="H46" i="4"/>
  <c r="G46" i="4" s="1"/>
  <c r="I80" i="4"/>
  <c r="F132" i="4"/>
  <c r="F56" i="3" s="1"/>
  <c r="E55" i="3"/>
  <c r="G81" i="4"/>
  <c r="O81" i="4" s="1"/>
  <c r="G55" i="3"/>
  <c r="F55" i="3"/>
  <c r="E132" i="4"/>
  <c r="K132" i="4"/>
  <c r="H45" i="4"/>
  <c r="I84" i="4"/>
  <c r="H87" i="4"/>
  <c r="G8" i="4"/>
  <c r="G7" i="4" s="1"/>
  <c r="H7" i="4"/>
  <c r="O30" i="4"/>
  <c r="G41" i="4"/>
  <c r="H40" i="4"/>
  <c r="H35" i="4"/>
  <c r="I29" i="4"/>
  <c r="G80" i="4"/>
  <c r="O80" i="4" s="1"/>
  <c r="I7" i="4"/>
  <c r="J132" i="4"/>
  <c r="H53" i="4"/>
  <c r="G54" i="4"/>
  <c r="H55" i="3" l="1"/>
  <c r="G35" i="4"/>
  <c r="H29" i="4"/>
  <c r="O54" i="4"/>
  <c r="G53" i="4"/>
  <c r="O53" i="4" s="1"/>
  <c r="G45" i="4"/>
  <c r="O45" i="4" s="1"/>
  <c r="O46" i="4"/>
  <c r="G87" i="4"/>
  <c r="H84" i="4"/>
  <c r="H132" i="4" s="1"/>
  <c r="I59" i="3" s="1"/>
  <c r="I62" i="3" s="1"/>
  <c r="I132" i="4"/>
  <c r="G40" i="4"/>
  <c r="O40" i="4" s="1"/>
  <c r="O41" i="4"/>
  <c r="O7" i="4"/>
  <c r="O87" i="4" l="1"/>
  <c r="G84" i="4"/>
  <c r="O84" i="4" s="1"/>
  <c r="O35" i="4"/>
  <c r="G29" i="4"/>
  <c r="O29" i="4" l="1"/>
  <c r="G132" i="4"/>
  <c r="O132" i="4" l="1"/>
  <c r="G56" i="3"/>
  <c r="E13" i="2" l="1"/>
  <c r="F13" i="2"/>
  <c r="G13" i="2"/>
  <c r="H14" i="2"/>
  <c r="H15" i="2"/>
  <c r="H16" i="2"/>
  <c r="H17" i="2"/>
  <c r="H18" i="2"/>
  <c r="H19" i="2"/>
  <c r="E20" i="2"/>
  <c r="F20" i="2"/>
  <c r="G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E40" i="2"/>
  <c r="F40" i="2"/>
  <c r="H40" i="2" s="1"/>
  <c r="G40" i="2"/>
  <c r="H41" i="2"/>
  <c r="E44" i="2"/>
  <c r="E43" i="2" s="1"/>
  <c r="F44" i="2"/>
  <c r="F43" i="2" s="1"/>
  <c r="G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E103" i="2"/>
  <c r="E102" i="2" s="1"/>
  <c r="E101" i="2" s="1"/>
  <c r="F103" i="2"/>
  <c r="G103" i="2"/>
  <c r="G102" i="2" s="1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E142" i="2"/>
  <c r="E141" i="2" s="1"/>
  <c r="F142" i="2"/>
  <c r="F141" i="2" s="1"/>
  <c r="G142" i="2"/>
  <c r="H143" i="2"/>
  <c r="H144" i="2"/>
  <c r="E146" i="2"/>
  <c r="F146" i="2"/>
  <c r="G146" i="2"/>
  <c r="H147" i="2"/>
  <c r="H148" i="2"/>
  <c r="E151" i="2"/>
  <c r="E150" i="2" s="1"/>
  <c r="F151" i="2"/>
  <c r="F150" i="2" s="1"/>
  <c r="G151" i="2"/>
  <c r="H152" i="2"/>
  <c r="H153" i="2"/>
  <c r="H154" i="2"/>
  <c r="H155" i="2"/>
  <c r="H156" i="2"/>
  <c r="H157" i="2"/>
  <c r="H158" i="2"/>
  <c r="E162" i="2"/>
  <c r="F162" i="2"/>
  <c r="G162" i="2"/>
  <c r="G161" i="2" s="1"/>
  <c r="H163" i="2"/>
  <c r="H164" i="2"/>
  <c r="H165" i="2"/>
  <c r="H166" i="2"/>
  <c r="H167" i="2"/>
  <c r="E169" i="2"/>
  <c r="F169" i="2"/>
  <c r="F161" i="2" s="1"/>
  <c r="F160" i="2" s="1"/>
  <c r="F159" i="2" s="1"/>
  <c r="G169" i="2"/>
  <c r="H170" i="2"/>
  <c r="H171" i="2"/>
  <c r="H172" i="2"/>
  <c r="H173" i="2"/>
  <c r="H174" i="2"/>
  <c r="H175" i="2"/>
  <c r="H176" i="2"/>
  <c r="H177" i="2"/>
  <c r="H178" i="2"/>
  <c r="E180" i="2"/>
  <c r="F180" i="2"/>
  <c r="H180" i="2" s="1"/>
  <c r="G180" i="2"/>
  <c r="H181" i="2"/>
  <c r="H182" i="2"/>
  <c r="E186" i="2"/>
  <c r="E185" i="2" s="1"/>
  <c r="E184" i="2" s="1"/>
  <c r="E183" i="2" s="1"/>
  <c r="F186" i="2"/>
  <c r="G186" i="2"/>
  <c r="G185" i="2" s="1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E219" i="2"/>
  <c r="F219" i="2"/>
  <c r="G219" i="2"/>
  <c r="H220" i="2"/>
  <c r="H221" i="2"/>
  <c r="H222" i="2"/>
  <c r="H223" i="2"/>
  <c r="E225" i="2"/>
  <c r="F225" i="2"/>
  <c r="G225" i="2"/>
  <c r="H225" i="2" s="1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E241" i="2"/>
  <c r="F241" i="2"/>
  <c r="F240" i="2" s="1"/>
  <c r="H240" i="2" s="1"/>
  <c r="G241" i="2"/>
  <c r="G240" i="2" s="1"/>
  <c r="H242" i="2"/>
  <c r="H243" i="2"/>
  <c r="H244" i="2"/>
  <c r="H245" i="2"/>
  <c r="H246" i="2"/>
  <c r="E252" i="2"/>
  <c r="E251" i="2" s="1"/>
  <c r="F252" i="2"/>
  <c r="F251" i="2" s="1"/>
  <c r="G252" i="2"/>
  <c r="G251" i="2" s="1"/>
  <c r="H252" i="2"/>
  <c r="H253" i="2"/>
  <c r="H254" i="2"/>
  <c r="H255" i="2"/>
  <c r="H256" i="2"/>
  <c r="E258" i="2"/>
  <c r="F258" i="2"/>
  <c r="G258" i="2"/>
  <c r="H259" i="2"/>
  <c r="H260" i="2"/>
  <c r="H261" i="2"/>
  <c r="E264" i="2"/>
  <c r="E263" i="2" s="1"/>
  <c r="F264" i="2"/>
  <c r="F263" i="2" s="1"/>
  <c r="G264" i="2"/>
  <c r="G263" i="2" s="1"/>
  <c r="H265" i="2"/>
  <c r="H266" i="2"/>
  <c r="H267" i="2"/>
  <c r="H268" i="2"/>
  <c r="E270" i="2"/>
  <c r="F270" i="2"/>
  <c r="H270" i="2" s="1"/>
  <c r="G270" i="2"/>
  <c r="H271" i="2"/>
  <c r="H272" i="2"/>
  <c r="H273" i="2"/>
  <c r="H274" i="2"/>
  <c r="H277" i="2"/>
  <c r="H278" i="2"/>
  <c r="H279" i="2"/>
  <c r="H280" i="2"/>
  <c r="H281" i="2"/>
  <c r="E282" i="2"/>
  <c r="E276" i="2" s="1"/>
  <c r="F282" i="2"/>
  <c r="F276" i="2" s="1"/>
  <c r="G282" i="2"/>
  <c r="G276" i="2" s="1"/>
  <c r="H283" i="2"/>
  <c r="E286" i="2"/>
  <c r="E285" i="2" s="1"/>
  <c r="F286" i="2"/>
  <c r="F285" i="2" s="1"/>
  <c r="G286" i="2"/>
  <c r="G285" i="2" s="1"/>
  <c r="H285" i="2" s="1"/>
  <c r="H287" i="2"/>
  <c r="H288" i="2"/>
  <c r="H289" i="2"/>
  <c r="H290" i="2"/>
  <c r="H291" i="2"/>
  <c r="H292" i="2"/>
  <c r="H293" i="2"/>
  <c r="H294" i="2"/>
  <c r="E296" i="2"/>
  <c r="F296" i="2"/>
  <c r="G296" i="2"/>
  <c r="H297" i="2"/>
  <c r="H298" i="2"/>
  <c r="H299" i="2"/>
  <c r="H300" i="2"/>
  <c r="H301" i="2"/>
  <c r="H302" i="2"/>
  <c r="H303" i="2"/>
  <c r="H304" i="2"/>
  <c r="H307" i="2"/>
  <c r="H308" i="2"/>
  <c r="H309" i="2"/>
  <c r="H310" i="2"/>
  <c r="E311" i="2"/>
  <c r="E306" i="2" s="1"/>
  <c r="E305" i="2" s="1"/>
  <c r="F311" i="2"/>
  <c r="F306" i="2" s="1"/>
  <c r="F305" i="2" s="1"/>
  <c r="G311" i="2"/>
  <c r="G306" i="2" s="1"/>
  <c r="G305" i="2" s="1"/>
  <c r="H312" i="2"/>
  <c r="H313" i="2"/>
  <c r="H314" i="2"/>
  <c r="H315" i="2"/>
  <c r="H316" i="2"/>
  <c r="E320" i="2"/>
  <c r="E319" i="2" s="1"/>
  <c r="F320" i="2"/>
  <c r="F319" i="2" s="1"/>
  <c r="F318" i="2" s="1"/>
  <c r="F317" i="2" s="1"/>
  <c r="G320" i="2"/>
  <c r="G319" i="2" s="1"/>
  <c r="H321" i="2"/>
  <c r="E323" i="2"/>
  <c r="F323" i="2"/>
  <c r="G323" i="2"/>
  <c r="H323" i="2" s="1"/>
  <c r="H324" i="2"/>
  <c r="H325" i="2"/>
  <c r="E329" i="2"/>
  <c r="F329" i="2"/>
  <c r="G329" i="2"/>
  <c r="H330" i="2"/>
  <c r="H331" i="2"/>
  <c r="H332" i="2"/>
  <c r="H333" i="2"/>
  <c r="H334" i="2"/>
  <c r="H335" i="2"/>
  <c r="E337" i="2"/>
  <c r="F337" i="2"/>
  <c r="G337" i="2"/>
  <c r="H338" i="2"/>
  <c r="H339" i="2"/>
  <c r="H340" i="2"/>
  <c r="H341" i="2"/>
  <c r="H342" i="2"/>
  <c r="H343" i="2"/>
  <c r="H344" i="2"/>
  <c r="H345" i="2"/>
  <c r="H346" i="2"/>
  <c r="H347" i="2"/>
  <c r="H348" i="2"/>
  <c r="H349" i="2"/>
  <c r="H350" i="2"/>
  <c r="H351" i="2"/>
  <c r="H352" i="2"/>
  <c r="H353" i="2"/>
  <c r="H354" i="2"/>
  <c r="H355" i="2"/>
  <c r="H356" i="2"/>
  <c r="H357" i="2"/>
  <c r="H358" i="2"/>
  <c r="H359" i="2"/>
  <c r="H360" i="2"/>
  <c r="H361" i="2"/>
  <c r="H362" i="2"/>
  <c r="H363" i="2"/>
  <c r="H365" i="2"/>
  <c r="H366" i="2"/>
  <c r="H367" i="2"/>
  <c r="E369" i="2"/>
  <c r="E368" i="2" s="1"/>
  <c r="F369" i="2"/>
  <c r="F368" i="2" s="1"/>
  <c r="G369" i="2"/>
  <c r="H370" i="2"/>
  <c r="H371" i="2"/>
  <c r="H372" i="2"/>
  <c r="H373" i="2"/>
  <c r="H374" i="2"/>
  <c r="H375" i="2"/>
  <c r="H376" i="2"/>
  <c r="H377" i="2"/>
  <c r="H378" i="2"/>
  <c r="H379" i="2"/>
  <c r="H380" i="2"/>
  <c r="H381" i="2"/>
  <c r="H382" i="2"/>
  <c r="H383" i="2"/>
  <c r="E385" i="2"/>
  <c r="F385" i="2"/>
  <c r="G385" i="2"/>
  <c r="H386" i="2"/>
  <c r="H387" i="2"/>
  <c r="H388" i="2"/>
  <c r="H389" i="2"/>
  <c r="H390" i="2"/>
  <c r="H391" i="2"/>
  <c r="H393" i="2"/>
  <c r="H394" i="2"/>
  <c r="H395" i="2"/>
  <c r="H396" i="2"/>
  <c r="E399" i="2"/>
  <c r="E398" i="2" s="1"/>
  <c r="F399" i="2"/>
  <c r="F398" i="2" s="1"/>
  <c r="G399" i="2"/>
  <c r="G398" i="2" s="1"/>
  <c r="H400" i="2"/>
  <c r="E403" i="2"/>
  <c r="E402" i="2" s="1"/>
  <c r="F403" i="2"/>
  <c r="G403" i="2"/>
  <c r="G402" i="2" s="1"/>
  <c r="H404" i="2"/>
  <c r="H405" i="2"/>
  <c r="H406" i="2"/>
  <c r="H407" i="2"/>
  <c r="H408" i="2"/>
  <c r="E411" i="2"/>
  <c r="E410" i="2" s="1"/>
  <c r="E409" i="2" s="1"/>
  <c r="F411" i="2"/>
  <c r="F410" i="2" s="1"/>
  <c r="F409" i="2" s="1"/>
  <c r="G411" i="2"/>
  <c r="H412" i="2"/>
  <c r="E415" i="2"/>
  <c r="E414" i="2" s="1"/>
  <c r="F415" i="2"/>
  <c r="F414" i="2" s="1"/>
  <c r="G415" i="2"/>
  <c r="G414" i="2" s="1"/>
  <c r="H416" i="2"/>
  <c r="E419" i="2"/>
  <c r="E418" i="2" s="1"/>
  <c r="F419" i="2"/>
  <c r="F418" i="2" s="1"/>
  <c r="G419" i="2"/>
  <c r="G418" i="2" s="1"/>
  <c r="H420" i="2"/>
  <c r="E423" i="2"/>
  <c r="E422" i="2" s="1"/>
  <c r="F423" i="2"/>
  <c r="F422" i="2" s="1"/>
  <c r="H422" i="2" s="1"/>
  <c r="G423" i="2"/>
  <c r="G422" i="2" s="1"/>
  <c r="H424" i="2"/>
  <c r="H425" i="2"/>
  <c r="H426" i="2"/>
  <c r="H427" i="2"/>
  <c r="H428" i="2"/>
  <c r="H429" i="2"/>
  <c r="E431" i="2"/>
  <c r="E430" i="2" s="1"/>
  <c r="E421" i="2" s="1"/>
  <c r="F431" i="2"/>
  <c r="F430" i="2" s="1"/>
  <c r="G431" i="2"/>
  <c r="G430" i="2" s="1"/>
  <c r="G421" i="2" s="1"/>
  <c r="E437" i="2"/>
  <c r="F437" i="2"/>
  <c r="G437" i="2"/>
  <c r="H438" i="2"/>
  <c r="H439" i="2"/>
  <c r="H440" i="2"/>
  <c r="H441" i="2"/>
  <c r="H442" i="2"/>
  <c r="E444" i="2"/>
  <c r="F444" i="2"/>
  <c r="F436" i="2" s="1"/>
  <c r="F435" i="2" s="1"/>
  <c r="F434" i="2" s="1"/>
  <c r="G444" i="2"/>
  <c r="H445" i="2"/>
  <c r="H446" i="2"/>
  <c r="H447" i="2"/>
  <c r="H448" i="2"/>
  <c r="H449" i="2"/>
  <c r="H450" i="2"/>
  <c r="H453" i="2"/>
  <c r="H454" i="2"/>
  <c r="H455" i="2"/>
  <c r="E456" i="2"/>
  <c r="F456" i="2"/>
  <c r="F452" i="2" s="1"/>
  <c r="G456" i="2"/>
  <c r="G452" i="2" s="1"/>
  <c r="H457" i="2"/>
  <c r="E462" i="2"/>
  <c r="E461" i="2" s="1"/>
  <c r="F462" i="2"/>
  <c r="F461" i="2" s="1"/>
  <c r="G462" i="2"/>
  <c r="G461" i="2" s="1"/>
  <c r="H463" i="2"/>
  <c r="H464" i="2"/>
  <c r="H465" i="2"/>
  <c r="H466" i="2"/>
  <c r="E468" i="2"/>
  <c r="F468" i="2"/>
  <c r="G468" i="2"/>
  <c r="H468" i="2" s="1"/>
  <c r="H469" i="2"/>
  <c r="H470" i="2"/>
  <c r="H471" i="2"/>
  <c r="H472" i="2"/>
  <c r="H473" i="2"/>
  <c r="H474" i="2"/>
  <c r="H475" i="2"/>
  <c r="H476" i="2"/>
  <c r="H477" i="2"/>
  <c r="H478" i="2"/>
  <c r="H479" i="2"/>
  <c r="H480" i="2"/>
  <c r="H481" i="2"/>
  <c r="H482" i="2"/>
  <c r="H483" i="2"/>
  <c r="H484" i="2"/>
  <c r="H485" i="2"/>
  <c r="H486" i="2"/>
  <c r="H487" i="2"/>
  <c r="H488" i="2"/>
  <c r="H489" i="2"/>
  <c r="H490" i="2"/>
  <c r="H491" i="2"/>
  <c r="H492" i="2"/>
  <c r="H493" i="2"/>
  <c r="E497" i="2"/>
  <c r="F497" i="2"/>
  <c r="F496" i="2" s="1"/>
  <c r="F495" i="2" s="1"/>
  <c r="G497" i="2"/>
  <c r="H498" i="2"/>
  <c r="H499" i="2"/>
  <c r="H500" i="2"/>
  <c r="H501" i="2"/>
  <c r="H502" i="2"/>
  <c r="H503" i="2"/>
  <c r="E505" i="2"/>
  <c r="F505" i="2"/>
  <c r="G505" i="2"/>
  <c r="H506" i="2"/>
  <c r="H507" i="2"/>
  <c r="H508" i="2"/>
  <c r="H509" i="2"/>
  <c r="H510" i="2"/>
  <c r="H511" i="2"/>
  <c r="H512" i="2"/>
  <c r="H513" i="2"/>
  <c r="H514" i="2"/>
  <c r="H515" i="2"/>
  <c r="E537" i="2"/>
  <c r="E536" i="2" s="1"/>
  <c r="F537" i="2"/>
  <c r="F536" i="2" s="1"/>
  <c r="G537" i="2"/>
  <c r="G536" i="2" s="1"/>
  <c r="H538" i="2"/>
  <c r="H539" i="2"/>
  <c r="E544" i="2"/>
  <c r="E543" i="2" s="1"/>
  <c r="F544" i="2"/>
  <c r="G544" i="2"/>
  <c r="G543" i="2" s="1"/>
  <c r="H545" i="2"/>
  <c r="H546" i="2"/>
  <c r="H547" i="2"/>
  <c r="H548" i="2"/>
  <c r="H549" i="2"/>
  <c r="H550" i="2"/>
  <c r="H551" i="2"/>
  <c r="H552" i="2"/>
  <c r="H553" i="2"/>
  <c r="H554" i="2"/>
  <c r="H555" i="2"/>
  <c r="E557" i="2"/>
  <c r="F557" i="2"/>
  <c r="G557" i="2"/>
  <c r="H557" i="2" s="1"/>
  <c r="H558" i="2"/>
  <c r="E561" i="2"/>
  <c r="E560" i="2" s="1"/>
  <c r="F561" i="2"/>
  <c r="F560" i="2" s="1"/>
  <c r="G561" i="2"/>
  <c r="H562" i="2"/>
  <c r="H563" i="2"/>
  <c r="H564" i="2"/>
  <c r="H565" i="2"/>
  <c r="H566" i="2"/>
  <c r="E569" i="2"/>
  <c r="E568" i="2" s="1"/>
  <c r="F569" i="2"/>
  <c r="F568" i="2" s="1"/>
  <c r="G569" i="2"/>
  <c r="G568" i="2" s="1"/>
  <c r="H570" i="2"/>
  <c r="E573" i="2"/>
  <c r="E572" i="2" s="1"/>
  <c r="F573" i="2"/>
  <c r="F572" i="2" s="1"/>
  <c r="G573" i="2"/>
  <c r="H574" i="2"/>
  <c r="H575" i="2"/>
  <c r="H576" i="2"/>
  <c r="E581" i="2"/>
  <c r="F581" i="2"/>
  <c r="G581" i="2"/>
  <c r="H582" i="2"/>
  <c r="H583" i="2"/>
  <c r="H584" i="2"/>
  <c r="H585" i="2"/>
  <c r="H586" i="2"/>
  <c r="H587" i="2"/>
  <c r="E589" i="2"/>
  <c r="F589" i="2"/>
  <c r="G589" i="2"/>
  <c r="H590" i="2"/>
  <c r="H591" i="2"/>
  <c r="H592" i="2"/>
  <c r="H594" i="2"/>
  <c r="H595" i="2"/>
  <c r="H596" i="2"/>
  <c r="H597" i="2"/>
  <c r="H598" i="2"/>
  <c r="H599" i="2"/>
  <c r="H600" i="2"/>
  <c r="H601" i="2"/>
  <c r="H602" i="2"/>
  <c r="H603" i="2"/>
  <c r="H604" i="2"/>
  <c r="H605" i="2"/>
  <c r="H606" i="2"/>
  <c r="E608" i="2"/>
  <c r="F608" i="2"/>
  <c r="G608" i="2"/>
  <c r="H609" i="2"/>
  <c r="H610" i="2"/>
  <c r="H611" i="2"/>
  <c r="H612" i="2"/>
  <c r="H613" i="2"/>
  <c r="E616" i="2"/>
  <c r="E615" i="2" s="1"/>
  <c r="E614" i="2" s="1"/>
  <c r="F616" i="2"/>
  <c r="F615" i="2" s="1"/>
  <c r="F614" i="2" s="1"/>
  <c r="G616" i="2"/>
  <c r="G615" i="2" s="1"/>
  <c r="G614" i="2" s="1"/>
  <c r="H617" i="2"/>
  <c r="E621" i="2"/>
  <c r="F621" i="2"/>
  <c r="G621" i="2"/>
  <c r="G620" i="2" s="1"/>
  <c r="H622" i="2"/>
  <c r="H623" i="2"/>
  <c r="H624" i="2"/>
  <c r="H625" i="2"/>
  <c r="H626" i="2"/>
  <c r="H627" i="2"/>
  <c r="E629" i="2"/>
  <c r="F629" i="2"/>
  <c r="H629" i="2" s="1"/>
  <c r="G629" i="2"/>
  <c r="H630" i="2"/>
  <c r="H631" i="2"/>
  <c r="H632" i="2"/>
  <c r="H633" i="2"/>
  <c r="H634" i="2"/>
  <c r="H635" i="2"/>
  <c r="H636" i="2"/>
  <c r="H637" i="2"/>
  <c r="H638" i="2"/>
  <c r="H639" i="2"/>
  <c r="H640" i="2"/>
  <c r="H641" i="2"/>
  <c r="H642" i="2"/>
  <c r="H643" i="2"/>
  <c r="H644" i="2"/>
  <c r="H645" i="2"/>
  <c r="E647" i="2"/>
  <c r="F647" i="2"/>
  <c r="G647" i="2"/>
  <c r="H647" i="2" s="1"/>
  <c r="H648" i="2"/>
  <c r="H649" i="2"/>
  <c r="H650" i="2"/>
  <c r="H651" i="2"/>
  <c r="H652" i="2"/>
  <c r="H653" i="2"/>
  <c r="H654" i="2"/>
  <c r="H655" i="2"/>
  <c r="H656" i="2"/>
  <c r="H657" i="2"/>
  <c r="H658" i="2"/>
  <c r="H659" i="2"/>
  <c r="H660" i="2"/>
  <c r="H661" i="2"/>
  <c r="H662" i="2"/>
  <c r="H663" i="2"/>
  <c r="E666" i="2"/>
  <c r="E665" i="2" s="1"/>
  <c r="E664" i="2" s="1"/>
  <c r="F666" i="2"/>
  <c r="G666" i="2"/>
  <c r="G665" i="2" s="1"/>
  <c r="G664" i="2" s="1"/>
  <c r="H667" i="2"/>
  <c r="H668" i="2"/>
  <c r="E673" i="2"/>
  <c r="E672" i="2" s="1"/>
  <c r="F673" i="2"/>
  <c r="F672" i="2" s="1"/>
  <c r="G673" i="2"/>
  <c r="G672" i="2" s="1"/>
  <c r="H674" i="2"/>
  <c r="H675" i="2"/>
  <c r="H676" i="2"/>
  <c r="H677" i="2"/>
  <c r="H678" i="2"/>
  <c r="H679" i="2"/>
  <c r="H680" i="2"/>
  <c r="H681" i="2"/>
  <c r="H682" i="2"/>
  <c r="H683" i="2"/>
  <c r="H684" i="2"/>
  <c r="E687" i="2"/>
  <c r="F687" i="2"/>
  <c r="G687" i="2"/>
  <c r="H688" i="2"/>
  <c r="H689" i="2"/>
  <c r="H690" i="2"/>
  <c r="H691" i="2"/>
  <c r="E694" i="2"/>
  <c r="E693" i="2" s="1"/>
  <c r="F694" i="2"/>
  <c r="F693" i="2" s="1"/>
  <c r="G694" i="2"/>
  <c r="G693" i="2" s="1"/>
  <c r="H699" i="2"/>
  <c r="H700" i="2"/>
  <c r="H701" i="2"/>
  <c r="H702" i="2"/>
  <c r="H703" i="2"/>
  <c r="E705" i="2"/>
  <c r="F705" i="2"/>
  <c r="G705" i="2"/>
  <c r="H705" i="2"/>
  <c r="H710" i="2"/>
  <c r="H711" i="2"/>
  <c r="H712" i="2"/>
  <c r="H714" i="2"/>
  <c r="H715" i="2"/>
  <c r="H716" i="2"/>
  <c r="H717" i="2"/>
  <c r="E721" i="2"/>
  <c r="E720" i="2" s="1"/>
  <c r="F721" i="2"/>
  <c r="F720" i="2" s="1"/>
  <c r="G721" i="2"/>
  <c r="G720" i="2" s="1"/>
  <c r="H721" i="2"/>
  <c r="H722" i="2"/>
  <c r="H723" i="2"/>
  <c r="E725" i="2"/>
  <c r="F725" i="2"/>
  <c r="G725" i="2"/>
  <c r="H726" i="2"/>
  <c r="F729" i="2"/>
  <c r="E730" i="2"/>
  <c r="E729" i="2" s="1"/>
  <c r="F730" i="2"/>
  <c r="G730" i="2"/>
  <c r="G729" i="2" s="1"/>
  <c r="E733" i="2"/>
  <c r="F733" i="2"/>
  <c r="G733" i="2"/>
  <c r="H733" i="2" s="1"/>
  <c r="H734" i="2"/>
  <c r="H735" i="2"/>
  <c r="H736" i="2"/>
  <c r="H737" i="2"/>
  <c r="E739" i="2"/>
  <c r="F739" i="2"/>
  <c r="G739" i="2"/>
  <c r="H739" i="2" s="1"/>
  <c r="H740" i="2"/>
  <c r="H741" i="2"/>
  <c r="H742" i="2"/>
  <c r="H743" i="2"/>
  <c r="H744" i="2"/>
  <c r="H745" i="2"/>
  <c r="H746" i="2"/>
  <c r="H747" i="2"/>
  <c r="H748" i="2"/>
  <c r="H749" i="2"/>
  <c r="H750" i="2"/>
  <c r="H751" i="2"/>
  <c r="H752" i="2"/>
  <c r="H753" i="2"/>
  <c r="H754" i="2"/>
  <c r="H755" i="2"/>
  <c r="H756" i="2"/>
  <c r="H759" i="2"/>
  <c r="H760" i="2"/>
  <c r="H761" i="2"/>
  <c r="H762" i="2"/>
  <c r="H765" i="2"/>
  <c r="H766" i="2"/>
  <c r="H767" i="2"/>
  <c r="H768" i="2"/>
  <c r="H769" i="2"/>
  <c r="H770" i="2"/>
  <c r="H771" i="2"/>
  <c r="H772" i="2"/>
  <c r="H773" i="2"/>
  <c r="H774" i="2"/>
  <c r="H775" i="2"/>
  <c r="H776" i="2"/>
  <c r="G778" i="2"/>
  <c r="E779" i="2"/>
  <c r="E778" i="2" s="1"/>
  <c r="F779" i="2"/>
  <c r="F778" i="2" s="1"/>
  <c r="G779" i="2"/>
  <c r="H780" i="2"/>
  <c r="H781" i="2"/>
  <c r="H782" i="2"/>
  <c r="H783" i="2"/>
  <c r="E785" i="2"/>
  <c r="F785" i="2"/>
  <c r="G785" i="2"/>
  <c r="H786" i="2"/>
  <c r="H787" i="2"/>
  <c r="H788" i="2"/>
  <c r="E793" i="2"/>
  <c r="E792" i="2" s="1"/>
  <c r="E791" i="2" s="1"/>
  <c r="E790" i="2" s="1"/>
  <c r="F793" i="2"/>
  <c r="F792" i="2" s="1"/>
  <c r="F791" i="2" s="1"/>
  <c r="F790" i="2" s="1"/>
  <c r="G793" i="2"/>
  <c r="H793" i="2" s="1"/>
  <c r="H794" i="2"/>
  <c r="H795" i="2"/>
  <c r="H796" i="2"/>
  <c r="H797" i="2"/>
  <c r="H798" i="2"/>
  <c r="H799" i="2"/>
  <c r="H800" i="2"/>
  <c r="H801" i="2"/>
  <c r="H802" i="2"/>
  <c r="H803" i="2"/>
  <c r="H804" i="2"/>
  <c r="H805" i="2"/>
  <c r="H806" i="2"/>
  <c r="H807" i="2"/>
  <c r="E811" i="2"/>
  <c r="F811" i="2"/>
  <c r="G811" i="2"/>
  <c r="E814" i="2"/>
  <c r="F814" i="2"/>
  <c r="G814" i="2"/>
  <c r="H815" i="2"/>
  <c r="H816" i="2"/>
  <c r="H818" i="2"/>
  <c r="H819" i="2"/>
  <c r="E821" i="2"/>
  <c r="F821" i="2"/>
  <c r="G821" i="2"/>
  <c r="H822" i="2"/>
  <c r="H823" i="2"/>
  <c r="H824" i="2"/>
  <c r="H825" i="2"/>
  <c r="H826" i="2"/>
  <c r="E830" i="2"/>
  <c r="F830" i="2"/>
  <c r="G830" i="2"/>
  <c r="H831" i="2"/>
  <c r="H832" i="2"/>
  <c r="H833" i="2"/>
  <c r="H834" i="2"/>
  <c r="H835" i="2"/>
  <c r="H836" i="2"/>
  <c r="E838" i="2"/>
  <c r="F838" i="2"/>
  <c r="G838" i="2"/>
  <c r="H839" i="2"/>
  <c r="H840" i="2"/>
  <c r="H841" i="2"/>
  <c r="H842" i="2"/>
  <c r="H843" i="2"/>
  <c r="H844" i="2"/>
  <c r="H845" i="2"/>
  <c r="H846" i="2"/>
  <c r="H847" i="2"/>
  <c r="H848" i="2"/>
  <c r="H849" i="2"/>
  <c r="H850" i="2"/>
  <c r="H851" i="2"/>
  <c r="H852" i="2"/>
  <c r="H853" i="2"/>
  <c r="H854" i="2"/>
  <c r="H855" i="2"/>
  <c r="H856" i="2"/>
  <c r="H857" i="2"/>
  <c r="H858" i="2"/>
  <c r="H859" i="2"/>
  <c r="H860" i="2"/>
  <c r="H861" i="2"/>
  <c r="E863" i="2"/>
  <c r="F863" i="2"/>
  <c r="G863" i="2"/>
  <c r="H863" i="2" s="1"/>
  <c r="H864" i="2"/>
  <c r="H865" i="2"/>
  <c r="E867" i="2"/>
  <c r="F867" i="2"/>
  <c r="G867" i="2"/>
  <c r="H868" i="2"/>
  <c r="H869" i="2"/>
  <c r="H870" i="2"/>
  <c r="H871" i="2"/>
  <c r="H872" i="2"/>
  <c r="H873" i="2"/>
  <c r="H874" i="2"/>
  <c r="H875" i="2"/>
  <c r="H876" i="2"/>
  <c r="H877" i="2"/>
  <c r="H878" i="2"/>
  <c r="H879" i="2"/>
  <c r="H880" i="2"/>
  <c r="H881" i="2"/>
  <c r="H882" i="2"/>
  <c r="H883" i="2"/>
  <c r="H884" i="2"/>
  <c r="H885" i="2"/>
  <c r="H886" i="2"/>
  <c r="H887" i="2"/>
  <c r="H888" i="2"/>
  <c r="H889" i="2"/>
  <c r="H890" i="2"/>
  <c r="H891" i="2"/>
  <c r="H892" i="2"/>
  <c r="H893" i="2"/>
  <c r="H894" i="2"/>
  <c r="H895" i="2"/>
  <c r="H896" i="2"/>
  <c r="H897" i="2"/>
  <c r="H898" i="2"/>
  <c r="H899" i="2"/>
  <c r="H900" i="2"/>
  <c r="H901" i="2"/>
  <c r="H902" i="2"/>
  <c r="H903" i="2"/>
  <c r="H904" i="2"/>
  <c r="H905" i="2"/>
  <c r="H906" i="2"/>
  <c r="H907" i="2"/>
  <c r="H908" i="2"/>
  <c r="H909" i="2"/>
  <c r="E912" i="2"/>
  <c r="E911" i="2" s="1"/>
  <c r="F912" i="2"/>
  <c r="F911" i="2" s="1"/>
  <c r="G912" i="2"/>
  <c r="H913" i="2"/>
  <c r="H914" i="2"/>
  <c r="H915" i="2"/>
  <c r="H916" i="2"/>
  <c r="H919" i="2"/>
  <c r="E921" i="2"/>
  <c r="F921" i="2"/>
  <c r="G921" i="2"/>
  <c r="H922" i="2"/>
  <c r="H923" i="2"/>
  <c r="H924" i="2"/>
  <c r="H925" i="2"/>
  <c r="H926" i="2"/>
  <c r="H929" i="2"/>
  <c r="H930" i="2"/>
  <c r="H931" i="2"/>
  <c r="H932" i="2"/>
  <c r="H933" i="2"/>
  <c r="E937" i="2"/>
  <c r="F937" i="2"/>
  <c r="G937" i="2"/>
  <c r="H937" i="2" s="1"/>
  <c r="H938" i="2"/>
  <c r="H939" i="2"/>
  <c r="H940" i="2"/>
  <c r="E942" i="2"/>
  <c r="F942" i="2"/>
  <c r="G942" i="2"/>
  <c r="H943" i="2"/>
  <c r="H944" i="2"/>
  <c r="E948" i="2"/>
  <c r="F948" i="2"/>
  <c r="G948" i="2"/>
  <c r="H949" i="2"/>
  <c r="H950" i="2"/>
  <c r="H951" i="2"/>
  <c r="E953" i="2"/>
  <c r="F953" i="2"/>
  <c r="G953" i="2"/>
  <c r="H953" i="2" s="1"/>
  <c r="H954" i="2"/>
  <c r="H955" i="2"/>
  <c r="H956" i="2"/>
  <c r="H957" i="2"/>
  <c r="H958" i="2"/>
  <c r="H959" i="2"/>
  <c r="H960" i="2"/>
  <c r="H961" i="2"/>
  <c r="E963" i="2"/>
  <c r="F963" i="2"/>
  <c r="G963" i="2"/>
  <c r="H964" i="2"/>
  <c r="H965" i="2"/>
  <c r="E967" i="2"/>
  <c r="F967" i="2"/>
  <c r="G967" i="2"/>
  <c r="H968" i="2"/>
  <c r="H969" i="2"/>
  <c r="H970" i="2"/>
  <c r="H971" i="2"/>
  <c r="H972" i="2"/>
  <c r="H973" i="2"/>
  <c r="H974" i="2"/>
  <c r="H975" i="2"/>
  <c r="H976" i="2"/>
  <c r="H977" i="2"/>
  <c r="H978" i="2"/>
  <c r="H979" i="2"/>
  <c r="H980" i="2"/>
  <c r="H981" i="2"/>
  <c r="H982" i="2"/>
  <c r="H983" i="2"/>
  <c r="H984" i="2"/>
  <c r="H985" i="2"/>
  <c r="H986" i="2"/>
  <c r="H987" i="2"/>
  <c r="H988" i="2"/>
  <c r="H989" i="2"/>
  <c r="H990" i="2"/>
  <c r="H991" i="2"/>
  <c r="H992" i="2"/>
  <c r="H993" i="2"/>
  <c r="H994" i="2"/>
  <c r="H995" i="2"/>
  <c r="H996" i="2"/>
  <c r="H997" i="2"/>
  <c r="H998" i="2"/>
  <c r="H999" i="2"/>
  <c r="H1000" i="2"/>
  <c r="H1001" i="2"/>
  <c r="H1002" i="2"/>
  <c r="H1003" i="2"/>
  <c r="E1006" i="2"/>
  <c r="E1005" i="2" s="1"/>
  <c r="F1006" i="2"/>
  <c r="F1005" i="2" s="1"/>
  <c r="G1006" i="2"/>
  <c r="H1007" i="2"/>
  <c r="H1008" i="2"/>
  <c r="H1009" i="2"/>
  <c r="H1010" i="2"/>
  <c r="H1011" i="2"/>
  <c r="E1013" i="2"/>
  <c r="F1013" i="2"/>
  <c r="G1013" i="2"/>
  <c r="H1014" i="2"/>
  <c r="H1015" i="2"/>
  <c r="H1016" i="2"/>
  <c r="H1017" i="2"/>
  <c r="H1021" i="2"/>
  <c r="H1022" i="2"/>
  <c r="H1023" i="2"/>
  <c r="E1024" i="2"/>
  <c r="E1020" i="2" s="1"/>
  <c r="E1019" i="2" s="1"/>
  <c r="E1018" i="2" s="1"/>
  <c r="F1024" i="2"/>
  <c r="F1020" i="2" s="1"/>
  <c r="F1019" i="2" s="1"/>
  <c r="F1018" i="2" s="1"/>
  <c r="G1024" i="2"/>
  <c r="H1025" i="2"/>
  <c r="H1026" i="2"/>
  <c r="H1027" i="2"/>
  <c r="H1028" i="2"/>
  <c r="H1029" i="2"/>
  <c r="H1030" i="2"/>
  <c r="H1031" i="2"/>
  <c r="H1032" i="2"/>
  <c r="E1036" i="2"/>
  <c r="F1036" i="2"/>
  <c r="G1036" i="2"/>
  <c r="H1037" i="2"/>
  <c r="H1038" i="2"/>
  <c r="H1039" i="2"/>
  <c r="E1042" i="2"/>
  <c r="F1042" i="2"/>
  <c r="G1042" i="2"/>
  <c r="H1043" i="2"/>
  <c r="H1044" i="2"/>
  <c r="H1045" i="2"/>
  <c r="H1048" i="2"/>
  <c r="E1050" i="2"/>
  <c r="F1050" i="2"/>
  <c r="G1050" i="2"/>
  <c r="G2748" i="2" s="1"/>
  <c r="H1050" i="2"/>
  <c r="H1051" i="2"/>
  <c r="E1055" i="2"/>
  <c r="F1055" i="2"/>
  <c r="G1055" i="2"/>
  <c r="H1060" i="2"/>
  <c r="E1063" i="2"/>
  <c r="H1064" i="2"/>
  <c r="F1066" i="2"/>
  <c r="F1063" i="2" s="1"/>
  <c r="G1066" i="2"/>
  <c r="G1063" i="2" s="1"/>
  <c r="H1068" i="2"/>
  <c r="H1069" i="2"/>
  <c r="H1070" i="2"/>
  <c r="H1071" i="2"/>
  <c r="H1072" i="2"/>
  <c r="H1073" i="2"/>
  <c r="H1074" i="2"/>
  <c r="H1075" i="2"/>
  <c r="E1078" i="2"/>
  <c r="F1078" i="2"/>
  <c r="G1078" i="2"/>
  <c r="H1078" i="2" s="1"/>
  <c r="H1079" i="2"/>
  <c r="H1080" i="2"/>
  <c r="H1081" i="2"/>
  <c r="E1083" i="2"/>
  <c r="F1083" i="2"/>
  <c r="G1083" i="2"/>
  <c r="H1084" i="2"/>
  <c r="E1086" i="2"/>
  <c r="F1086" i="2"/>
  <c r="G1086" i="2"/>
  <c r="H1087" i="2"/>
  <c r="H1088" i="2"/>
  <c r="H1089" i="2"/>
  <c r="H1090" i="2"/>
  <c r="H1091" i="2"/>
  <c r="H1092" i="2"/>
  <c r="H1093" i="2"/>
  <c r="H1094" i="2"/>
  <c r="H1095" i="2"/>
  <c r="H1096" i="2"/>
  <c r="H1097" i="2"/>
  <c r="H1098" i="2"/>
  <c r="H1099" i="2"/>
  <c r="H1100" i="2"/>
  <c r="H1101" i="2"/>
  <c r="H1102" i="2"/>
  <c r="H1103" i="2"/>
  <c r="H1104" i="2"/>
  <c r="H1105" i="2"/>
  <c r="H1106" i="2"/>
  <c r="H1107" i="2"/>
  <c r="H1108" i="2"/>
  <c r="H1109" i="2"/>
  <c r="H1110" i="2"/>
  <c r="H1111" i="2"/>
  <c r="H1112" i="2"/>
  <c r="H1113" i="2"/>
  <c r="H1114" i="2"/>
  <c r="H1115" i="2"/>
  <c r="H1116" i="2"/>
  <c r="H1117" i="2"/>
  <c r="H1118" i="2"/>
  <c r="H1119" i="2"/>
  <c r="H1120" i="2"/>
  <c r="H1121" i="2"/>
  <c r="H1122" i="2"/>
  <c r="H1123" i="2"/>
  <c r="H1124" i="2"/>
  <c r="H1125" i="2"/>
  <c r="H1126" i="2"/>
  <c r="H1127" i="2"/>
  <c r="H1128" i="2"/>
  <c r="H1129" i="2"/>
  <c r="H1130" i="2"/>
  <c r="H1131" i="2"/>
  <c r="H1134" i="2"/>
  <c r="H1135" i="2"/>
  <c r="H1136" i="2"/>
  <c r="H1137" i="2"/>
  <c r="H1138" i="2"/>
  <c r="H1139" i="2"/>
  <c r="H1140" i="2"/>
  <c r="H1141" i="2"/>
  <c r="H1142" i="2"/>
  <c r="H1143" i="2"/>
  <c r="H1144" i="2"/>
  <c r="H1145" i="2"/>
  <c r="H1146" i="2"/>
  <c r="H1147" i="2"/>
  <c r="H1148" i="2"/>
  <c r="H1149" i="2"/>
  <c r="H1150" i="2"/>
  <c r="E1153" i="2"/>
  <c r="E1152" i="2" s="1"/>
  <c r="F1153" i="2"/>
  <c r="F1152" i="2" s="1"/>
  <c r="G1153" i="2"/>
  <c r="G1152" i="2" s="1"/>
  <c r="H1152" i="2" s="1"/>
  <c r="H1153" i="2"/>
  <c r="H1154" i="2"/>
  <c r="H1155" i="2"/>
  <c r="H1156" i="2"/>
  <c r="H1157" i="2"/>
  <c r="H1158" i="2"/>
  <c r="H1159" i="2"/>
  <c r="H1160" i="2"/>
  <c r="H1161" i="2"/>
  <c r="H1162" i="2"/>
  <c r="H1163" i="2"/>
  <c r="H1164" i="2"/>
  <c r="H1165" i="2"/>
  <c r="H1166" i="2"/>
  <c r="H1167" i="2"/>
  <c r="H1168" i="2"/>
  <c r="H1169" i="2"/>
  <c r="H1170" i="2"/>
  <c r="H1171" i="2"/>
  <c r="H1172" i="2"/>
  <c r="E1174" i="2"/>
  <c r="F1174" i="2"/>
  <c r="H1176" i="2"/>
  <c r="G1177" i="2"/>
  <c r="H1177" i="2"/>
  <c r="G1178" i="2"/>
  <c r="H1178" i="2" s="1"/>
  <c r="H1179" i="2"/>
  <c r="H1180" i="2"/>
  <c r="H1181" i="2"/>
  <c r="H1182" i="2"/>
  <c r="H1183" i="2"/>
  <c r="G1184" i="2"/>
  <c r="H1184" i="2" s="1"/>
  <c r="H1185" i="2"/>
  <c r="H1186" i="2"/>
  <c r="H1187" i="2"/>
  <c r="H1188" i="2"/>
  <c r="E1192" i="2"/>
  <c r="E1191" i="2" s="1"/>
  <c r="E1190" i="2" s="1"/>
  <c r="E1189" i="2" s="1"/>
  <c r="E1193" i="2"/>
  <c r="F1193" i="2"/>
  <c r="F1192" i="2" s="1"/>
  <c r="F1191" i="2" s="1"/>
  <c r="F1190" i="2" s="1"/>
  <c r="F1189" i="2" s="1"/>
  <c r="G1193" i="2"/>
  <c r="G1192" i="2" s="1"/>
  <c r="H1194" i="2"/>
  <c r="H1195" i="2"/>
  <c r="H1196" i="2"/>
  <c r="H1199" i="2"/>
  <c r="H1200" i="2"/>
  <c r="H1201" i="2"/>
  <c r="E1203" i="2"/>
  <c r="E1202" i="2" s="1"/>
  <c r="E1198" i="2" s="1"/>
  <c r="F1203" i="2"/>
  <c r="F1202" i="2" s="1"/>
  <c r="F1198" i="2" s="1"/>
  <c r="G1203" i="2"/>
  <c r="H1204" i="2"/>
  <c r="H1206" i="2"/>
  <c r="H1207" i="2"/>
  <c r="H1208" i="2"/>
  <c r="E1211" i="2"/>
  <c r="E1210" i="2" s="1"/>
  <c r="F1211" i="2"/>
  <c r="F1210" i="2" s="1"/>
  <c r="G1211" i="2"/>
  <c r="H1212" i="2"/>
  <c r="E1215" i="2"/>
  <c r="E1214" i="2" s="1"/>
  <c r="E1213" i="2" s="1"/>
  <c r="F1215" i="2"/>
  <c r="F1214" i="2" s="1"/>
  <c r="G1215" i="2"/>
  <c r="G1214" i="2" s="1"/>
  <c r="G1213" i="2" s="1"/>
  <c r="H1216" i="2"/>
  <c r="E1219" i="2"/>
  <c r="E1218" i="2" s="1"/>
  <c r="E1217" i="2" s="1"/>
  <c r="F1219" i="2"/>
  <c r="F1218" i="2" s="1"/>
  <c r="G1219" i="2"/>
  <c r="G1218" i="2" s="1"/>
  <c r="H1220" i="2"/>
  <c r="E1223" i="2"/>
  <c r="E1222" i="2" s="1"/>
  <c r="F1223" i="2"/>
  <c r="G1223" i="2"/>
  <c r="G1222" i="2" s="1"/>
  <c r="H1224" i="2"/>
  <c r="E1227" i="2"/>
  <c r="E1226" i="2" s="1"/>
  <c r="E1225" i="2" s="1"/>
  <c r="F1227" i="2"/>
  <c r="F1226" i="2" s="1"/>
  <c r="F1225" i="2" s="1"/>
  <c r="G1227" i="2"/>
  <c r="H1228" i="2"/>
  <c r="H1229" i="2"/>
  <c r="H1230" i="2"/>
  <c r="H1231" i="2"/>
  <c r="E1235" i="2"/>
  <c r="E1234" i="2" s="1"/>
  <c r="E1233" i="2" s="1"/>
  <c r="E1232" i="2" s="1"/>
  <c r="F1235" i="2"/>
  <c r="F1234" i="2" s="1"/>
  <c r="G1235" i="2"/>
  <c r="H1236" i="2"/>
  <c r="H1238" i="2"/>
  <c r="E1240" i="2"/>
  <c r="F1240" i="2"/>
  <c r="G1240" i="2"/>
  <c r="H1241" i="2"/>
  <c r="H1242" i="2"/>
  <c r="H1243" i="2"/>
  <c r="H1244" i="2"/>
  <c r="H1245" i="2"/>
  <c r="E1248" i="2"/>
  <c r="E1247" i="2" s="1"/>
  <c r="F1248" i="2"/>
  <c r="G1248" i="2"/>
  <c r="G1247" i="2" s="1"/>
  <c r="H1249" i="2"/>
  <c r="H1251" i="2"/>
  <c r="H1252" i="2"/>
  <c r="H1253" i="2"/>
  <c r="H1254" i="2"/>
  <c r="H1255" i="2"/>
  <c r="E1259" i="2"/>
  <c r="E1258" i="2" s="1"/>
  <c r="E1257" i="2" s="1"/>
  <c r="F1259" i="2"/>
  <c r="G1259" i="2"/>
  <c r="G1258" i="2" s="1"/>
  <c r="H1260" i="2"/>
  <c r="E1263" i="2"/>
  <c r="E1262" i="2" s="1"/>
  <c r="E1261" i="2" s="1"/>
  <c r="F1263" i="2"/>
  <c r="F1262" i="2" s="1"/>
  <c r="F1261" i="2" s="1"/>
  <c r="G1263" i="2"/>
  <c r="G1262" i="2" s="1"/>
  <c r="G1261" i="2" s="1"/>
  <c r="E1269" i="2"/>
  <c r="E1268" i="2" s="1"/>
  <c r="E1267" i="2" s="1"/>
  <c r="F1269" i="2"/>
  <c r="F1268" i="2" s="1"/>
  <c r="F1267" i="2" s="1"/>
  <c r="G1269" i="2"/>
  <c r="H1269" i="2" s="1"/>
  <c r="H1270" i="2"/>
  <c r="E1273" i="2"/>
  <c r="E1272" i="2" s="1"/>
  <c r="F1273" i="2"/>
  <c r="F1272" i="2" s="1"/>
  <c r="G1273" i="2"/>
  <c r="H1274" i="2"/>
  <c r="E1278" i="2"/>
  <c r="E1277" i="2" s="1"/>
  <c r="F1278" i="2"/>
  <c r="G1278" i="2"/>
  <c r="G1277" i="2" s="1"/>
  <c r="H1279" i="2"/>
  <c r="E1282" i="2"/>
  <c r="E1281" i="2" s="1"/>
  <c r="F1282" i="2"/>
  <c r="F1281" i="2" s="1"/>
  <c r="G1282" i="2"/>
  <c r="G1281" i="2" s="1"/>
  <c r="H1283" i="2"/>
  <c r="E1287" i="2"/>
  <c r="F1287" i="2"/>
  <c r="G1287" i="2"/>
  <c r="H1288" i="2"/>
  <c r="H1289" i="2"/>
  <c r="H1290" i="2"/>
  <c r="H1291" i="2"/>
  <c r="H1292" i="2"/>
  <c r="H1293" i="2"/>
  <c r="H1294" i="2"/>
  <c r="H1295" i="2"/>
  <c r="E1297" i="2"/>
  <c r="F1297" i="2"/>
  <c r="G1297" i="2"/>
  <c r="H1298" i="2"/>
  <c r="H1299" i="2"/>
  <c r="H1300" i="2"/>
  <c r="H1301" i="2"/>
  <c r="H1302" i="2"/>
  <c r="H1303" i="2"/>
  <c r="H1304" i="2"/>
  <c r="H1305" i="2"/>
  <c r="H1306" i="2"/>
  <c r="H1307" i="2"/>
  <c r="H1308" i="2"/>
  <c r="H1309" i="2"/>
  <c r="H1310" i="2"/>
  <c r="H1311" i="2"/>
  <c r="H1312" i="2"/>
  <c r="E1314" i="2"/>
  <c r="F1314" i="2"/>
  <c r="G1314" i="2"/>
  <c r="H1314" i="2" s="1"/>
  <c r="H1315" i="2"/>
  <c r="H1316" i="2"/>
  <c r="H1317" i="2"/>
  <c r="H1318" i="2"/>
  <c r="H1319" i="2"/>
  <c r="H1321" i="2"/>
  <c r="H1322" i="2"/>
  <c r="H1323" i="2"/>
  <c r="E1325" i="2"/>
  <c r="E1324" i="2" s="1"/>
  <c r="E1320" i="2" s="1"/>
  <c r="F1325" i="2"/>
  <c r="F1324" i="2" s="1"/>
  <c r="F1320" i="2" s="1"/>
  <c r="G1325" i="2"/>
  <c r="H1326" i="2"/>
  <c r="H1327" i="2"/>
  <c r="H1328" i="2"/>
  <c r="H1329" i="2"/>
  <c r="H1330" i="2"/>
  <c r="H1331" i="2"/>
  <c r="H1332" i="2"/>
  <c r="H1333" i="2"/>
  <c r="H1334" i="2"/>
  <c r="H1335" i="2"/>
  <c r="H1336" i="2"/>
  <c r="H1337" i="2"/>
  <c r="H1338" i="2"/>
  <c r="H1339" i="2"/>
  <c r="H1340" i="2"/>
  <c r="H1341" i="2"/>
  <c r="H1342" i="2"/>
  <c r="H1343" i="2"/>
  <c r="H1344" i="2"/>
  <c r="H1345" i="2"/>
  <c r="H1346" i="2"/>
  <c r="H1347" i="2"/>
  <c r="H1348" i="2"/>
  <c r="E1352" i="2"/>
  <c r="F1352" i="2"/>
  <c r="G1352" i="2"/>
  <c r="H1353" i="2"/>
  <c r="H1354" i="2"/>
  <c r="H1355" i="2"/>
  <c r="H1356" i="2"/>
  <c r="H1357" i="2"/>
  <c r="H1358" i="2"/>
  <c r="H1359" i="2"/>
  <c r="E1361" i="2"/>
  <c r="F1361" i="2"/>
  <c r="G1361" i="2"/>
  <c r="H1362" i="2"/>
  <c r="H1363" i="2"/>
  <c r="H1364" i="2"/>
  <c r="H1365" i="2"/>
  <c r="E1367" i="2"/>
  <c r="F1367" i="2"/>
  <c r="G1367" i="2"/>
  <c r="H1367" i="2" s="1"/>
  <c r="H1368" i="2"/>
  <c r="E1372" i="2"/>
  <c r="F1372" i="2"/>
  <c r="G1372" i="2"/>
  <c r="H1373" i="2"/>
  <c r="H1374" i="2"/>
  <c r="H1375" i="2"/>
  <c r="H1376" i="2"/>
  <c r="H1377" i="2"/>
  <c r="H1378" i="2"/>
  <c r="H1379" i="2"/>
  <c r="H1380" i="2"/>
  <c r="E1382" i="2"/>
  <c r="F1382" i="2"/>
  <c r="G1382" i="2"/>
  <c r="H1383" i="2"/>
  <c r="H1384" i="2"/>
  <c r="H1385" i="2"/>
  <c r="H1386" i="2"/>
  <c r="H1387" i="2"/>
  <c r="H1388" i="2"/>
  <c r="H1389" i="2"/>
  <c r="H1390" i="2"/>
  <c r="H1391" i="2"/>
  <c r="H1393" i="2"/>
  <c r="H1394" i="2"/>
  <c r="H1395" i="2"/>
  <c r="H1396" i="2"/>
  <c r="H1397" i="2"/>
  <c r="H1398" i="2"/>
  <c r="H1399" i="2"/>
  <c r="H1400" i="2"/>
  <c r="H1402" i="2"/>
  <c r="H1403" i="2"/>
  <c r="H1404" i="2"/>
  <c r="E1405" i="2"/>
  <c r="F1405" i="2"/>
  <c r="G1405" i="2"/>
  <c r="H1406" i="2"/>
  <c r="H1407" i="2"/>
  <c r="E1409" i="2"/>
  <c r="F1409" i="2"/>
  <c r="G1409" i="2"/>
  <c r="H1410" i="2"/>
  <c r="H1411" i="2"/>
  <c r="H1412" i="2"/>
  <c r="H1413" i="2"/>
  <c r="H1414" i="2"/>
  <c r="H1415" i="2"/>
  <c r="H1416" i="2"/>
  <c r="H1417" i="2"/>
  <c r="H1418" i="2"/>
  <c r="H1419" i="2"/>
  <c r="H1420" i="2"/>
  <c r="H1421" i="2"/>
  <c r="H1422" i="2"/>
  <c r="H1423" i="2"/>
  <c r="H1424" i="2"/>
  <c r="H1425" i="2"/>
  <c r="H1426" i="2"/>
  <c r="H1427" i="2"/>
  <c r="H1428" i="2"/>
  <c r="H1429" i="2"/>
  <c r="H1430" i="2"/>
  <c r="E1434" i="2"/>
  <c r="E1433" i="2" s="1"/>
  <c r="F1434" i="2"/>
  <c r="G1434" i="2"/>
  <c r="H1435" i="2"/>
  <c r="H1436" i="2"/>
  <c r="H1437" i="2"/>
  <c r="H1438" i="2"/>
  <c r="H1439" i="2"/>
  <c r="H1440" i="2"/>
  <c r="H1441" i="2"/>
  <c r="H1442" i="2"/>
  <c r="E1444" i="2"/>
  <c r="F1444" i="2"/>
  <c r="G1444" i="2"/>
  <c r="H1446" i="2"/>
  <c r="H1447" i="2"/>
  <c r="H1448" i="2"/>
  <c r="H1449" i="2"/>
  <c r="H1450" i="2"/>
  <c r="H1451" i="2"/>
  <c r="H1452" i="2"/>
  <c r="H1453" i="2"/>
  <c r="H1454" i="2"/>
  <c r="H1456" i="2"/>
  <c r="E1458" i="2"/>
  <c r="F1458" i="2"/>
  <c r="G1458" i="2"/>
  <c r="H1459" i="2"/>
  <c r="E1461" i="2"/>
  <c r="F1461" i="2"/>
  <c r="G1461" i="2"/>
  <c r="H1461" i="2" s="1"/>
  <c r="H1462" i="2"/>
  <c r="H1463" i="2"/>
  <c r="H1464" i="2"/>
  <c r="H1465" i="2"/>
  <c r="H1466" i="2"/>
  <c r="H1467" i="2"/>
  <c r="H1468" i="2"/>
  <c r="H1469" i="2"/>
  <c r="H1470" i="2"/>
  <c r="H1471" i="2"/>
  <c r="H1472" i="2"/>
  <c r="H1473" i="2"/>
  <c r="H1474" i="2"/>
  <c r="H1475" i="2"/>
  <c r="H1476" i="2"/>
  <c r="H1477" i="2"/>
  <c r="H1478" i="2"/>
  <c r="H1479" i="2"/>
  <c r="H1480" i="2"/>
  <c r="H1481" i="2"/>
  <c r="H1482" i="2"/>
  <c r="H1483" i="2"/>
  <c r="H1484" i="2"/>
  <c r="H1485" i="2"/>
  <c r="H1486" i="2"/>
  <c r="H1487" i="2"/>
  <c r="H1488" i="2"/>
  <c r="H1490" i="2"/>
  <c r="H1491" i="2"/>
  <c r="H1492" i="2"/>
  <c r="H1493" i="2"/>
  <c r="H1494" i="2"/>
  <c r="H1495" i="2"/>
  <c r="H1496" i="2"/>
  <c r="H1497" i="2"/>
  <c r="H1498" i="2"/>
  <c r="H1499" i="2"/>
  <c r="H1500" i="2"/>
  <c r="H1501" i="2"/>
  <c r="H1502" i="2"/>
  <c r="H1503" i="2"/>
  <c r="H1504" i="2"/>
  <c r="H1505" i="2"/>
  <c r="H1506" i="2"/>
  <c r="E1509" i="2"/>
  <c r="E1508" i="2" s="1"/>
  <c r="F1509" i="2"/>
  <c r="F1508" i="2" s="1"/>
  <c r="G1509" i="2"/>
  <c r="G1508" i="2" s="1"/>
  <c r="H1510" i="2"/>
  <c r="H1511" i="2"/>
  <c r="H1512" i="2"/>
  <c r="H1513" i="2"/>
  <c r="H1514" i="2"/>
  <c r="H1515" i="2"/>
  <c r="H1516" i="2"/>
  <c r="H1517" i="2"/>
  <c r="E1521" i="2"/>
  <c r="F1521" i="2"/>
  <c r="F1520" i="2" s="1"/>
  <c r="G1521" i="2"/>
  <c r="H1521" i="2" s="1"/>
  <c r="H1522" i="2"/>
  <c r="H1523" i="2"/>
  <c r="H1524" i="2"/>
  <c r="H1525" i="2"/>
  <c r="H1526" i="2"/>
  <c r="H1527" i="2"/>
  <c r="H1528" i="2"/>
  <c r="H1529" i="2"/>
  <c r="E1531" i="2"/>
  <c r="F1531" i="2"/>
  <c r="G1531" i="2"/>
  <c r="H1531" i="2" s="1"/>
  <c r="H1532" i="2"/>
  <c r="H1533" i="2"/>
  <c r="H1534" i="2"/>
  <c r="H1535" i="2"/>
  <c r="H1536" i="2"/>
  <c r="H1537" i="2"/>
  <c r="H1538" i="2"/>
  <c r="H1539" i="2"/>
  <c r="H1540" i="2"/>
  <c r="H1541" i="2"/>
  <c r="H1542" i="2"/>
  <c r="H1543" i="2"/>
  <c r="H1544" i="2"/>
  <c r="H1545" i="2"/>
  <c r="H1546" i="2"/>
  <c r="H1548" i="2"/>
  <c r="E1550" i="2"/>
  <c r="F1550" i="2"/>
  <c r="G1550" i="2"/>
  <c r="H1551" i="2"/>
  <c r="H1552" i="2"/>
  <c r="H1553" i="2"/>
  <c r="H1554" i="2"/>
  <c r="H1555" i="2"/>
  <c r="H1556" i="2"/>
  <c r="H1557" i="2"/>
  <c r="H1558" i="2"/>
  <c r="H1559" i="2"/>
  <c r="H1560" i="2"/>
  <c r="H1561" i="2"/>
  <c r="H1562" i="2"/>
  <c r="H1563" i="2"/>
  <c r="H1564" i="2"/>
  <c r="H1565" i="2"/>
  <c r="H1566" i="2"/>
  <c r="H1567" i="2"/>
  <c r="H1568" i="2"/>
  <c r="H1569" i="2"/>
  <c r="H1570" i="2"/>
  <c r="H1571" i="2"/>
  <c r="H1572" i="2"/>
  <c r="H1573" i="2"/>
  <c r="H1574" i="2"/>
  <c r="H1575" i="2"/>
  <c r="H1576" i="2"/>
  <c r="H1577" i="2"/>
  <c r="H1578" i="2"/>
  <c r="H1579" i="2"/>
  <c r="H1580" i="2"/>
  <c r="H1581" i="2"/>
  <c r="H1582" i="2"/>
  <c r="H1583" i="2"/>
  <c r="H1584" i="2"/>
  <c r="H1585" i="2"/>
  <c r="E1587" i="2"/>
  <c r="F1587" i="2"/>
  <c r="G1587" i="2"/>
  <c r="H1587" i="2" s="1"/>
  <c r="H1588" i="2"/>
  <c r="H1589" i="2"/>
  <c r="H1590" i="2"/>
  <c r="H1591" i="2"/>
  <c r="H1592" i="2"/>
  <c r="H1593" i="2"/>
  <c r="H1594" i="2"/>
  <c r="H1595" i="2"/>
  <c r="H1596" i="2"/>
  <c r="H1597" i="2"/>
  <c r="H1598" i="2"/>
  <c r="E1602" i="2"/>
  <c r="E1601" i="2" s="1"/>
  <c r="E1600" i="2" s="1"/>
  <c r="E1599" i="2" s="1"/>
  <c r="F1602" i="2"/>
  <c r="F1601" i="2" s="1"/>
  <c r="F1600" i="2" s="1"/>
  <c r="F1599" i="2" s="1"/>
  <c r="G1602" i="2"/>
  <c r="G1601" i="2" s="1"/>
  <c r="E1608" i="2"/>
  <c r="F1608" i="2"/>
  <c r="G1608" i="2"/>
  <c r="H1609" i="2"/>
  <c r="H1610" i="2"/>
  <c r="H1611" i="2"/>
  <c r="H1612" i="2"/>
  <c r="H1613" i="2"/>
  <c r="H1614" i="2"/>
  <c r="H1615" i="2"/>
  <c r="H1616" i="2"/>
  <c r="H1617" i="2"/>
  <c r="H1618" i="2"/>
  <c r="E1620" i="2"/>
  <c r="F1620" i="2"/>
  <c r="G1620" i="2"/>
  <c r="H1620" i="2" s="1"/>
  <c r="H1621" i="2"/>
  <c r="H1622" i="2"/>
  <c r="H1623" i="2"/>
  <c r="H1624" i="2"/>
  <c r="H1625" i="2"/>
  <c r="H1626" i="2"/>
  <c r="H1627" i="2"/>
  <c r="H1628" i="2"/>
  <c r="E1630" i="2"/>
  <c r="F1630" i="2"/>
  <c r="G1630" i="2"/>
  <c r="H1631" i="2"/>
  <c r="H1632" i="2"/>
  <c r="H1633" i="2"/>
  <c r="H1634" i="2"/>
  <c r="H1635" i="2"/>
  <c r="H1636" i="2"/>
  <c r="E1638" i="2"/>
  <c r="F1638" i="2"/>
  <c r="H1638" i="2" s="1"/>
  <c r="G1638" i="2"/>
  <c r="H1639" i="2"/>
  <c r="H1640" i="2"/>
  <c r="H1641" i="2"/>
  <c r="E1643" i="2"/>
  <c r="F1643" i="2"/>
  <c r="G1643" i="2"/>
  <c r="H1644" i="2"/>
  <c r="H1645" i="2"/>
  <c r="H1646" i="2"/>
  <c r="H1647" i="2"/>
  <c r="H1648" i="2"/>
  <c r="H1649" i="2"/>
  <c r="H1650" i="2"/>
  <c r="H1651" i="2"/>
  <c r="H1652" i="2"/>
  <c r="H1653" i="2"/>
  <c r="H1654" i="2"/>
  <c r="E1657" i="2"/>
  <c r="E1656" i="2" s="1"/>
  <c r="F1657" i="2"/>
  <c r="F1656" i="2" s="1"/>
  <c r="G1657" i="2"/>
  <c r="H1658" i="2"/>
  <c r="H1659" i="2"/>
  <c r="H1660" i="2"/>
  <c r="H1661" i="2"/>
  <c r="H1662" i="2"/>
  <c r="H1663" i="2"/>
  <c r="H1664" i="2"/>
  <c r="H1665" i="2"/>
  <c r="H1666" i="2"/>
  <c r="H1667" i="2"/>
  <c r="H1668" i="2"/>
  <c r="H1669" i="2"/>
  <c r="H1670" i="2"/>
  <c r="H1671" i="2"/>
  <c r="H1672" i="2"/>
  <c r="H1673" i="2"/>
  <c r="H1674" i="2"/>
  <c r="H1675" i="2"/>
  <c r="H1676" i="2"/>
  <c r="H1677" i="2"/>
  <c r="H1678" i="2"/>
  <c r="H1679" i="2"/>
  <c r="H1680" i="2"/>
  <c r="H1681" i="2"/>
  <c r="H1682" i="2"/>
  <c r="H1683" i="2"/>
  <c r="H1684" i="2"/>
  <c r="H1685" i="2"/>
  <c r="H1686" i="2"/>
  <c r="H1687" i="2"/>
  <c r="H1688" i="2"/>
  <c r="H1689" i="2"/>
  <c r="E1694" i="2"/>
  <c r="E1693" i="2" s="1"/>
  <c r="F1694" i="2"/>
  <c r="F1693" i="2" s="1"/>
  <c r="G1694" i="2"/>
  <c r="G1693" i="2" s="1"/>
  <c r="H1695" i="2"/>
  <c r="E1697" i="2"/>
  <c r="F1697" i="2"/>
  <c r="G1697" i="2"/>
  <c r="H1698" i="2"/>
  <c r="H1699" i="2"/>
  <c r="E1702" i="2"/>
  <c r="E1701" i="2" s="1"/>
  <c r="F1702" i="2"/>
  <c r="F1701" i="2" s="1"/>
  <c r="G1702" i="2"/>
  <c r="H1703" i="2"/>
  <c r="H1704" i="2"/>
  <c r="H1705" i="2"/>
  <c r="H1706" i="2"/>
  <c r="H1707" i="2"/>
  <c r="H1708" i="2"/>
  <c r="H1709" i="2"/>
  <c r="H1712" i="2"/>
  <c r="H1713" i="2"/>
  <c r="H1714" i="2"/>
  <c r="H1715" i="2"/>
  <c r="E1716" i="2"/>
  <c r="E1711" i="2" s="1"/>
  <c r="E1710" i="2" s="1"/>
  <c r="F1716" i="2"/>
  <c r="F1711" i="2" s="1"/>
  <c r="G1716" i="2"/>
  <c r="G1711" i="2" s="1"/>
  <c r="H1717" i="2"/>
  <c r="E1720" i="2"/>
  <c r="E1719" i="2" s="1"/>
  <c r="F1720" i="2"/>
  <c r="F1719" i="2" s="1"/>
  <c r="G1720" i="2"/>
  <c r="G1719" i="2" s="1"/>
  <c r="H1721" i="2"/>
  <c r="E1724" i="2"/>
  <c r="E1723" i="2" s="1"/>
  <c r="F1724" i="2"/>
  <c r="F1723" i="2" s="1"/>
  <c r="G1724" i="2"/>
  <c r="H1725" i="2"/>
  <c r="E1728" i="2"/>
  <c r="E1727" i="2" s="1"/>
  <c r="F1728" i="2"/>
  <c r="F1727" i="2" s="1"/>
  <c r="G1728" i="2"/>
  <c r="G1727" i="2" s="1"/>
  <c r="H1729" i="2"/>
  <c r="H1731" i="2"/>
  <c r="H1732" i="2"/>
  <c r="H1733" i="2"/>
  <c r="H1734" i="2"/>
  <c r="E1736" i="2"/>
  <c r="E1735" i="2" s="1"/>
  <c r="E1730" i="2" s="1"/>
  <c r="F1736" i="2"/>
  <c r="F1735" i="2" s="1"/>
  <c r="F1730" i="2" s="1"/>
  <c r="G1736" i="2"/>
  <c r="G1735" i="2" s="1"/>
  <c r="H1737" i="2"/>
  <c r="E1741" i="2"/>
  <c r="E1740" i="2" s="1"/>
  <c r="F1741" i="2"/>
  <c r="F1740" i="2" s="1"/>
  <c r="F1739" i="2" s="1"/>
  <c r="G1741" i="2"/>
  <c r="G1740" i="2" s="1"/>
  <c r="H1742" i="2"/>
  <c r="E1744" i="2"/>
  <c r="F1744" i="2"/>
  <c r="G1744" i="2"/>
  <c r="H1744" i="2" s="1"/>
  <c r="H1745" i="2"/>
  <c r="E1748" i="2"/>
  <c r="E1747" i="2" s="1"/>
  <c r="F1748" i="2"/>
  <c r="F1747" i="2" s="1"/>
  <c r="G1748" i="2"/>
  <c r="G1747" i="2" s="1"/>
  <c r="H1749" i="2"/>
  <c r="H1750" i="2"/>
  <c r="H1751" i="2"/>
  <c r="H1752" i="2"/>
  <c r="H1753" i="2"/>
  <c r="H1754" i="2"/>
  <c r="E1757" i="2"/>
  <c r="E1756" i="2" s="1"/>
  <c r="E1755" i="2" s="1"/>
  <c r="F1757" i="2"/>
  <c r="F1756" i="2" s="1"/>
  <c r="F1755" i="2" s="1"/>
  <c r="G1757" i="2"/>
  <c r="G1756" i="2" s="1"/>
  <c r="G1755" i="2" s="1"/>
  <c r="H1758" i="2"/>
  <c r="E1762" i="2"/>
  <c r="E1761" i="2" s="1"/>
  <c r="F1762" i="2"/>
  <c r="F1761" i="2" s="1"/>
  <c r="G1762" i="2"/>
  <c r="G1761" i="2" s="1"/>
  <c r="H1763" i="2"/>
  <c r="H1764" i="2"/>
  <c r="H1765" i="2"/>
  <c r="E1767" i="2"/>
  <c r="F1767" i="2"/>
  <c r="G1767" i="2"/>
  <c r="H1768" i="2"/>
  <c r="H1769" i="2"/>
  <c r="H1770" i="2"/>
  <c r="H1771" i="2"/>
  <c r="E1775" i="2"/>
  <c r="E1774" i="2" s="1"/>
  <c r="E1773" i="2" s="1"/>
  <c r="E1772" i="2" s="1"/>
  <c r="F1775" i="2"/>
  <c r="F1774" i="2" s="1"/>
  <c r="F1773" i="2" s="1"/>
  <c r="F1772" i="2" s="1"/>
  <c r="G1775" i="2"/>
  <c r="H1776" i="2"/>
  <c r="E1780" i="2"/>
  <c r="F1780" i="2"/>
  <c r="G1780" i="2"/>
  <c r="G1779" i="2" s="1"/>
  <c r="H1781" i="2"/>
  <c r="H1782" i="2"/>
  <c r="H1783" i="2"/>
  <c r="H1784" i="2"/>
  <c r="E1786" i="2"/>
  <c r="F1786" i="2"/>
  <c r="G1786" i="2"/>
  <c r="H1787" i="2"/>
  <c r="H1788" i="2"/>
  <c r="E1790" i="2"/>
  <c r="F1790" i="2"/>
  <c r="G1790" i="2"/>
  <c r="H1791" i="2"/>
  <c r="E1795" i="2"/>
  <c r="F1795" i="2"/>
  <c r="G1795" i="2"/>
  <c r="H1795" i="2" s="1"/>
  <c r="H1796" i="2"/>
  <c r="E1798" i="2"/>
  <c r="F1798" i="2"/>
  <c r="G1798" i="2"/>
  <c r="H1799" i="2"/>
  <c r="E1801" i="2"/>
  <c r="F1801" i="2"/>
  <c r="G1801" i="2"/>
  <c r="H1803" i="2"/>
  <c r="E1805" i="2"/>
  <c r="F1805" i="2"/>
  <c r="G1805" i="2"/>
  <c r="H1805" i="2" s="1"/>
  <c r="H1806" i="2"/>
  <c r="H1807" i="2"/>
  <c r="H1808" i="2"/>
  <c r="H1809" i="2"/>
  <c r="E1812" i="2"/>
  <c r="E1811" i="2" s="1"/>
  <c r="F1812" i="2"/>
  <c r="F1811" i="2" s="1"/>
  <c r="G1812" i="2"/>
  <c r="H1813" i="2"/>
  <c r="H1814" i="2"/>
  <c r="E1816" i="2"/>
  <c r="F1816" i="2"/>
  <c r="G1816" i="2"/>
  <c r="H1817" i="2"/>
  <c r="H1818" i="2"/>
  <c r="E1823" i="2"/>
  <c r="E1822" i="2" s="1"/>
  <c r="F1823" i="2"/>
  <c r="F1822" i="2" s="1"/>
  <c r="G1823" i="2"/>
  <c r="H1823" i="2" s="1"/>
  <c r="H1824" i="2"/>
  <c r="E1826" i="2"/>
  <c r="F1826" i="2"/>
  <c r="H1826" i="2" s="1"/>
  <c r="G1826" i="2"/>
  <c r="H1827" i="2"/>
  <c r="H1828" i="2"/>
  <c r="H1829" i="2"/>
  <c r="H1830" i="2"/>
  <c r="H1831" i="2"/>
  <c r="H1832" i="2"/>
  <c r="H1833" i="2"/>
  <c r="H1834" i="2"/>
  <c r="E1838" i="2"/>
  <c r="F1838" i="2"/>
  <c r="G1838" i="2"/>
  <c r="H1838" i="2" s="1"/>
  <c r="H1839" i="2"/>
  <c r="H1840" i="2"/>
  <c r="H1841" i="2"/>
  <c r="H1842" i="2"/>
  <c r="H1843" i="2"/>
  <c r="H1844" i="2"/>
  <c r="H1845" i="2"/>
  <c r="H1846" i="2"/>
  <c r="E1848" i="2"/>
  <c r="F1848" i="2"/>
  <c r="G1848" i="2"/>
  <c r="H1849" i="2"/>
  <c r="H1850" i="2"/>
  <c r="H1851" i="2"/>
  <c r="H1852" i="2"/>
  <c r="H1853" i="2"/>
  <c r="H1854" i="2"/>
  <c r="H1855" i="2"/>
  <c r="H1856" i="2"/>
  <c r="H1857" i="2"/>
  <c r="H1858" i="2"/>
  <c r="H1859" i="2"/>
  <c r="H1861" i="2"/>
  <c r="H1862" i="2"/>
  <c r="H1864" i="2"/>
  <c r="H1865" i="2"/>
  <c r="H1866" i="2"/>
  <c r="H1867" i="2"/>
  <c r="H1868" i="2"/>
  <c r="H1869" i="2"/>
  <c r="H1870" i="2"/>
  <c r="E1872" i="2"/>
  <c r="F1872" i="2"/>
  <c r="G1872" i="2"/>
  <c r="H1872" i="2" s="1"/>
  <c r="H1873" i="2"/>
  <c r="E1875" i="2"/>
  <c r="F1875" i="2"/>
  <c r="G1875" i="2"/>
  <c r="H1876" i="2"/>
  <c r="E1879" i="2"/>
  <c r="E1878" i="2" s="1"/>
  <c r="F1879" i="2"/>
  <c r="F1878" i="2" s="1"/>
  <c r="G1879" i="2"/>
  <c r="G1878" i="2" s="1"/>
  <c r="H1880" i="2"/>
  <c r="H1881" i="2"/>
  <c r="E1884" i="2"/>
  <c r="E1883" i="2" s="1"/>
  <c r="F1884" i="2"/>
  <c r="F1883" i="2" s="1"/>
  <c r="G1884" i="2"/>
  <c r="G1883" i="2" s="1"/>
  <c r="H1885" i="2"/>
  <c r="H1886" i="2"/>
  <c r="H1889" i="2"/>
  <c r="H1890" i="2"/>
  <c r="H1891" i="2"/>
  <c r="H1892" i="2"/>
  <c r="H1893" i="2"/>
  <c r="H1894" i="2"/>
  <c r="H1895" i="2"/>
  <c r="H1896" i="2"/>
  <c r="H1897" i="2"/>
  <c r="H1898" i="2"/>
  <c r="H1899" i="2"/>
  <c r="H1900" i="2"/>
  <c r="E1903" i="2"/>
  <c r="E1902" i="2" s="1"/>
  <c r="F1903" i="2"/>
  <c r="F1902" i="2" s="1"/>
  <c r="G1903" i="2"/>
  <c r="G1902" i="2" s="1"/>
  <c r="H1904" i="2"/>
  <c r="H1905" i="2"/>
  <c r="E1907" i="2"/>
  <c r="F1907" i="2"/>
  <c r="G1907" i="2"/>
  <c r="H1907" i="2"/>
  <c r="H1908" i="2"/>
  <c r="H1909" i="2"/>
  <c r="H1910" i="2"/>
  <c r="H1911" i="2"/>
  <c r="H1912" i="2"/>
  <c r="H1913" i="2"/>
  <c r="H1914" i="2"/>
  <c r="H1915" i="2"/>
  <c r="H1916" i="2"/>
  <c r="H1917" i="2"/>
  <c r="H1918" i="2"/>
  <c r="H1919" i="2"/>
  <c r="H1920" i="2"/>
  <c r="H1921" i="2"/>
  <c r="H1922" i="2"/>
  <c r="H1923" i="2"/>
  <c r="H1924" i="2"/>
  <c r="H1925" i="2"/>
  <c r="H1926" i="2"/>
  <c r="H1927" i="2"/>
  <c r="E1931" i="2"/>
  <c r="E1930" i="2" s="1"/>
  <c r="E1929" i="2" s="1"/>
  <c r="F1931" i="2"/>
  <c r="F1930" i="2" s="1"/>
  <c r="F1929" i="2" s="1"/>
  <c r="G1931" i="2"/>
  <c r="G1930" i="2" s="1"/>
  <c r="G1929" i="2" s="1"/>
  <c r="H1932" i="2"/>
  <c r="H1933" i="2"/>
  <c r="E1936" i="2"/>
  <c r="E1935" i="2" s="1"/>
  <c r="F1936" i="2"/>
  <c r="F1935" i="2" s="1"/>
  <c r="G1936" i="2"/>
  <c r="G1935" i="2" s="1"/>
  <c r="H1937" i="2"/>
  <c r="E1940" i="2"/>
  <c r="E1941" i="2"/>
  <c r="F1941" i="2"/>
  <c r="F1940" i="2" s="1"/>
  <c r="G1941" i="2"/>
  <c r="H1942" i="2"/>
  <c r="H1943" i="2"/>
  <c r="H1944" i="2"/>
  <c r="E1946" i="2"/>
  <c r="F1946" i="2"/>
  <c r="G1946" i="2"/>
  <c r="H1947" i="2"/>
  <c r="H1948" i="2"/>
  <c r="H1949" i="2"/>
  <c r="H1950" i="2"/>
  <c r="H1951" i="2"/>
  <c r="H1952" i="2"/>
  <c r="E1954" i="2"/>
  <c r="F1954" i="2"/>
  <c r="G1954" i="2"/>
  <c r="H1954" i="2" s="1"/>
  <c r="H1955" i="2"/>
  <c r="H1956" i="2"/>
  <c r="H1957" i="2"/>
  <c r="H1958" i="2"/>
  <c r="H1959" i="2"/>
  <c r="H1960" i="2"/>
  <c r="H1961" i="2"/>
  <c r="H1962" i="2"/>
  <c r="H1963" i="2"/>
  <c r="H1964" i="2"/>
  <c r="H1965" i="2"/>
  <c r="H1966" i="2"/>
  <c r="H1967" i="2"/>
  <c r="H1968" i="2"/>
  <c r="H1969" i="2"/>
  <c r="H1970" i="2"/>
  <c r="H1971" i="2"/>
  <c r="H1972" i="2"/>
  <c r="H1973" i="2"/>
  <c r="H1974" i="2"/>
  <c r="H1975" i="2"/>
  <c r="H1976" i="2"/>
  <c r="H1977" i="2"/>
  <c r="H1978" i="2"/>
  <c r="H1979" i="2"/>
  <c r="H1980" i="2"/>
  <c r="H1981" i="2"/>
  <c r="H1982" i="2"/>
  <c r="H1983" i="2"/>
  <c r="H1984" i="2"/>
  <c r="H1985" i="2"/>
  <c r="H1986" i="2"/>
  <c r="H1987" i="2"/>
  <c r="H1988" i="2"/>
  <c r="H1989" i="2"/>
  <c r="H1990" i="2"/>
  <c r="H1991" i="2"/>
  <c r="H1992" i="2"/>
  <c r="H1993" i="2"/>
  <c r="H1994" i="2"/>
  <c r="H1995" i="2"/>
  <c r="H1996" i="2"/>
  <c r="H1997" i="2"/>
  <c r="H1998" i="2"/>
  <c r="H1999" i="2"/>
  <c r="H2000" i="2"/>
  <c r="H2001" i="2"/>
  <c r="H2002" i="2"/>
  <c r="H2003" i="2"/>
  <c r="H2004" i="2"/>
  <c r="H2005" i="2"/>
  <c r="H2006" i="2"/>
  <c r="H2007" i="2"/>
  <c r="H2008" i="2"/>
  <c r="H2009" i="2"/>
  <c r="H2010" i="2"/>
  <c r="H2011" i="2"/>
  <c r="H2012" i="2"/>
  <c r="H2013" i="2"/>
  <c r="H2014" i="2"/>
  <c r="H2015" i="2"/>
  <c r="H2016" i="2"/>
  <c r="H2017" i="2"/>
  <c r="E2020" i="2"/>
  <c r="E2019" i="2" s="1"/>
  <c r="F2020" i="2"/>
  <c r="F2019" i="2" s="1"/>
  <c r="G2020" i="2"/>
  <c r="H2020" i="2" s="1"/>
  <c r="H2021" i="2"/>
  <c r="H2022" i="2"/>
  <c r="H2023" i="2"/>
  <c r="H2024" i="2"/>
  <c r="H2025" i="2"/>
  <c r="H2026" i="2"/>
  <c r="H2027" i="2"/>
  <c r="H2028" i="2"/>
  <c r="H2029" i="2"/>
  <c r="H2030" i="2"/>
  <c r="H2031" i="2"/>
  <c r="F2034" i="2"/>
  <c r="E2035" i="2"/>
  <c r="E2034" i="2" s="1"/>
  <c r="F2035" i="2"/>
  <c r="G2035" i="2"/>
  <c r="G2034" i="2" s="1"/>
  <c r="H2036" i="2"/>
  <c r="H2037" i="2"/>
  <c r="H2038" i="2"/>
  <c r="H2039" i="2"/>
  <c r="E2042" i="2"/>
  <c r="E2041" i="2" s="1"/>
  <c r="F2042" i="2"/>
  <c r="F2041" i="2" s="1"/>
  <c r="G2042" i="2"/>
  <c r="H2043" i="2"/>
  <c r="E2047" i="2"/>
  <c r="F2047" i="2"/>
  <c r="G2047" i="2"/>
  <c r="H2047" i="2" s="1"/>
  <c r="H2048" i="2"/>
  <c r="H2049" i="2"/>
  <c r="H2050" i="2"/>
  <c r="H2051" i="2"/>
  <c r="H2052" i="2"/>
  <c r="H2053" i="2"/>
  <c r="E2055" i="2"/>
  <c r="F2055" i="2"/>
  <c r="G2055" i="2"/>
  <c r="H2055" i="2" s="1"/>
  <c r="H2056" i="2"/>
  <c r="H2057" i="2"/>
  <c r="H2058" i="2"/>
  <c r="H2059" i="2"/>
  <c r="H2060" i="2"/>
  <c r="H2061" i="2"/>
  <c r="H2062" i="2"/>
  <c r="H2063" i="2"/>
  <c r="H2064" i="2"/>
  <c r="H2065" i="2"/>
  <c r="H2066" i="2"/>
  <c r="H2067" i="2"/>
  <c r="H2068" i="2"/>
  <c r="H2069" i="2"/>
  <c r="H2070" i="2"/>
  <c r="H2071" i="2"/>
  <c r="H2072" i="2"/>
  <c r="H2073" i="2"/>
  <c r="H2074" i="2"/>
  <c r="E2076" i="2"/>
  <c r="F2076" i="2"/>
  <c r="G2076" i="2"/>
  <c r="H2077" i="2"/>
  <c r="H2078" i="2"/>
  <c r="E2080" i="2"/>
  <c r="F2080" i="2"/>
  <c r="G2080" i="2"/>
  <c r="H2080" i="2" s="1"/>
  <c r="H2081" i="2"/>
  <c r="H2082" i="2"/>
  <c r="H2083" i="2"/>
  <c r="H2084" i="2"/>
  <c r="H2085" i="2"/>
  <c r="H2086" i="2"/>
  <c r="H2087" i="2"/>
  <c r="H2088" i="2"/>
  <c r="H2089" i="2"/>
  <c r="H2090" i="2"/>
  <c r="H2091" i="2"/>
  <c r="H2092" i="2"/>
  <c r="H2093" i="2"/>
  <c r="H2094" i="2"/>
  <c r="H2095" i="2"/>
  <c r="H2096" i="2"/>
  <c r="H2097" i="2"/>
  <c r="H2098" i="2"/>
  <c r="H2099" i="2"/>
  <c r="H2100" i="2"/>
  <c r="H2101" i="2"/>
  <c r="H2102" i="2"/>
  <c r="H2103" i="2"/>
  <c r="H2104" i="2"/>
  <c r="H2105" i="2"/>
  <c r="H2106" i="2"/>
  <c r="H2107" i="2"/>
  <c r="H2108" i="2"/>
  <c r="H2109" i="2"/>
  <c r="H2110" i="2"/>
  <c r="H2111" i="2"/>
  <c r="H2112" i="2"/>
  <c r="H2113" i="2"/>
  <c r="H2114" i="2"/>
  <c r="H2115" i="2"/>
  <c r="H2116" i="2"/>
  <c r="H2117" i="2"/>
  <c r="H2118" i="2"/>
  <c r="H2119" i="2"/>
  <c r="H2120" i="2"/>
  <c r="H2121" i="2"/>
  <c r="E2124" i="2"/>
  <c r="E2123" i="2" s="1"/>
  <c r="F2124" i="2"/>
  <c r="F2123" i="2" s="1"/>
  <c r="G2124" i="2"/>
  <c r="H2126" i="2"/>
  <c r="H2127" i="2"/>
  <c r="H2128" i="2"/>
  <c r="H2129" i="2"/>
  <c r="H2130" i="2"/>
  <c r="H2131" i="2"/>
  <c r="H2132" i="2"/>
  <c r="E2135" i="2"/>
  <c r="F2135" i="2"/>
  <c r="G2135" i="2"/>
  <c r="H2136" i="2"/>
  <c r="H2137" i="2"/>
  <c r="H2138" i="2"/>
  <c r="H2139" i="2"/>
  <c r="H2140" i="2"/>
  <c r="H2141" i="2"/>
  <c r="E2143" i="2"/>
  <c r="F2143" i="2"/>
  <c r="G2143" i="2"/>
  <c r="H2144" i="2"/>
  <c r="H2145" i="2"/>
  <c r="H2146" i="2"/>
  <c r="H2147" i="2"/>
  <c r="H2148" i="2"/>
  <c r="H2149" i="2"/>
  <c r="H2150" i="2"/>
  <c r="H2151" i="2"/>
  <c r="H2152" i="2"/>
  <c r="H2153" i="2"/>
  <c r="H2154" i="2"/>
  <c r="H2155" i="2"/>
  <c r="H2156" i="2"/>
  <c r="H2157" i="2"/>
  <c r="H2158" i="2"/>
  <c r="H2159" i="2"/>
  <c r="H2160" i="2"/>
  <c r="H2161" i="2"/>
  <c r="E2164" i="2"/>
  <c r="E2163" i="2" s="1"/>
  <c r="F2164" i="2"/>
  <c r="F2163" i="2" s="1"/>
  <c r="G2164" i="2"/>
  <c r="G2163" i="2" s="1"/>
  <c r="H2166" i="2"/>
  <c r="E2171" i="2"/>
  <c r="F2171" i="2"/>
  <c r="G2171" i="2"/>
  <c r="H2171" i="2" s="1"/>
  <c r="H2172" i="2"/>
  <c r="H2173" i="2"/>
  <c r="H2174" i="2"/>
  <c r="H2175" i="2"/>
  <c r="H2176" i="2"/>
  <c r="H2177" i="2"/>
  <c r="H2178" i="2"/>
  <c r="E2180" i="2"/>
  <c r="F2180" i="2"/>
  <c r="G2180" i="2"/>
  <c r="H2181" i="2"/>
  <c r="H2182" i="2"/>
  <c r="H2183" i="2"/>
  <c r="H2184" i="2"/>
  <c r="H2185" i="2"/>
  <c r="H2186" i="2"/>
  <c r="H2187" i="2"/>
  <c r="E2189" i="2"/>
  <c r="F2189" i="2"/>
  <c r="G2189" i="2"/>
  <c r="H2189" i="2" s="1"/>
  <c r="H2190" i="2"/>
  <c r="E2193" i="2"/>
  <c r="E2192" i="2" s="1"/>
  <c r="E2191" i="2" s="1"/>
  <c r="F2193" i="2"/>
  <c r="F2192" i="2" s="1"/>
  <c r="F2191" i="2" s="1"/>
  <c r="G2193" i="2"/>
  <c r="G2192" i="2" s="1"/>
  <c r="G2191" i="2" s="1"/>
  <c r="H2194" i="2"/>
  <c r="H2195" i="2"/>
  <c r="H2196" i="2"/>
  <c r="H2197" i="2"/>
  <c r="H2198" i="2"/>
  <c r="H2199" i="2"/>
  <c r="H2200" i="2"/>
  <c r="H2201" i="2"/>
  <c r="H2202" i="2"/>
  <c r="H2203" i="2"/>
  <c r="H2204" i="2"/>
  <c r="H2205" i="2"/>
  <c r="H2206" i="2"/>
  <c r="H2207" i="2"/>
  <c r="H2208" i="2"/>
  <c r="H2209" i="2"/>
  <c r="H2210" i="2"/>
  <c r="H2211" i="2"/>
  <c r="H2212" i="2"/>
  <c r="H2213" i="2"/>
  <c r="H2214" i="2"/>
  <c r="E2218" i="2"/>
  <c r="F2218" i="2"/>
  <c r="G2218" i="2"/>
  <c r="H2219" i="2"/>
  <c r="H2220" i="2"/>
  <c r="H2221" i="2"/>
  <c r="H2222" i="2"/>
  <c r="H2223" i="2"/>
  <c r="H2224" i="2"/>
  <c r="E2227" i="2"/>
  <c r="F2227" i="2"/>
  <c r="G2227" i="2"/>
  <c r="H2228" i="2"/>
  <c r="H2229" i="2"/>
  <c r="H2230" i="2"/>
  <c r="H2231" i="2"/>
  <c r="H2232" i="2"/>
  <c r="H2233" i="2"/>
  <c r="H2234" i="2"/>
  <c r="H2235" i="2"/>
  <c r="H2236" i="2"/>
  <c r="E2238" i="2"/>
  <c r="F2238" i="2"/>
  <c r="G2238" i="2"/>
  <c r="H2239" i="2"/>
  <c r="E2242" i="2"/>
  <c r="E2241" i="2" s="1"/>
  <c r="F2242" i="2"/>
  <c r="F2241" i="2" s="1"/>
  <c r="G2242" i="2"/>
  <c r="H2242" i="2" s="1"/>
  <c r="H2243" i="2"/>
  <c r="E2246" i="2"/>
  <c r="E2245" i="2" s="1"/>
  <c r="E2244" i="2" s="1"/>
  <c r="F2246" i="2"/>
  <c r="F2245" i="2" s="1"/>
  <c r="G2246" i="2"/>
  <c r="G2245" i="2" s="1"/>
  <c r="G2244" i="2" s="1"/>
  <c r="H2247" i="2"/>
  <c r="H2248" i="2"/>
  <c r="H2249" i="2"/>
  <c r="H2250" i="2"/>
  <c r="H2251" i="2"/>
  <c r="E2256" i="2"/>
  <c r="E2255" i="2" s="1"/>
  <c r="E2254" i="2" s="1"/>
  <c r="E2253" i="2" s="1"/>
  <c r="F2256" i="2"/>
  <c r="F2255" i="2" s="1"/>
  <c r="F2254" i="2" s="1"/>
  <c r="F2253" i="2" s="1"/>
  <c r="G2256" i="2"/>
  <c r="G2255" i="2" s="1"/>
  <c r="H2255" i="2" s="1"/>
  <c r="H2257" i="2"/>
  <c r="H2258" i="2"/>
  <c r="E2261" i="2"/>
  <c r="E2260" i="2" s="1"/>
  <c r="E2259" i="2" s="1"/>
  <c r="F2261" i="2"/>
  <c r="F2260" i="2" s="1"/>
  <c r="F2259" i="2" s="1"/>
  <c r="G2261" i="2"/>
  <c r="H2262" i="2"/>
  <c r="H2263" i="2"/>
  <c r="H2264" i="2"/>
  <c r="H2265" i="2"/>
  <c r="H2266" i="2"/>
  <c r="H2267" i="2"/>
  <c r="H2268" i="2"/>
  <c r="H2269" i="2"/>
  <c r="H2270" i="2"/>
  <c r="H2271" i="2"/>
  <c r="H2272" i="2"/>
  <c r="H2273" i="2"/>
  <c r="H2274" i="2"/>
  <c r="H2275" i="2"/>
  <c r="H2276" i="2"/>
  <c r="H2277" i="2"/>
  <c r="H2278" i="2"/>
  <c r="H2279" i="2"/>
  <c r="H2280" i="2"/>
  <c r="H2281" i="2"/>
  <c r="H2282" i="2"/>
  <c r="H2283" i="2"/>
  <c r="H2284" i="2"/>
  <c r="H2285" i="2"/>
  <c r="H2286" i="2"/>
  <c r="H2287" i="2"/>
  <c r="H2288" i="2"/>
  <c r="H2289" i="2"/>
  <c r="H2290" i="2"/>
  <c r="H2291" i="2"/>
  <c r="H2292" i="2"/>
  <c r="H2293" i="2"/>
  <c r="H2294" i="2"/>
  <c r="H2295" i="2"/>
  <c r="H2296" i="2"/>
  <c r="H2297" i="2"/>
  <c r="H2298" i="2"/>
  <c r="H2299" i="2"/>
  <c r="H2300" i="2"/>
  <c r="H2301" i="2"/>
  <c r="H2302" i="2"/>
  <c r="H2303" i="2"/>
  <c r="H2304" i="2"/>
  <c r="H2305" i="2"/>
  <c r="H2306" i="2"/>
  <c r="H2307" i="2"/>
  <c r="H2308" i="2"/>
  <c r="H2309" i="2"/>
  <c r="E2313" i="2"/>
  <c r="F2313" i="2"/>
  <c r="G2313" i="2"/>
  <c r="H2314" i="2"/>
  <c r="H2315" i="2"/>
  <c r="H2316" i="2"/>
  <c r="H2317" i="2"/>
  <c r="H2318" i="2"/>
  <c r="H2319" i="2"/>
  <c r="E2321" i="2"/>
  <c r="F2321" i="2"/>
  <c r="G2321" i="2"/>
  <c r="H2322" i="2"/>
  <c r="H2323" i="2"/>
  <c r="H2324" i="2"/>
  <c r="H2325" i="2"/>
  <c r="H2326" i="2"/>
  <c r="H2327" i="2"/>
  <c r="H2328" i="2"/>
  <c r="H2329" i="2"/>
  <c r="H2330" i="2"/>
  <c r="H2331" i="2"/>
  <c r="H2332" i="2"/>
  <c r="H2333" i="2"/>
  <c r="H2334" i="2"/>
  <c r="H2335" i="2"/>
  <c r="H2336" i="2"/>
  <c r="E2338" i="2"/>
  <c r="F2338" i="2"/>
  <c r="G2338" i="2"/>
  <c r="H2339" i="2"/>
  <c r="E2343" i="2"/>
  <c r="E2342" i="2" s="1"/>
  <c r="F2343" i="2"/>
  <c r="F2342" i="2" s="1"/>
  <c r="G2343" i="2"/>
  <c r="G2342" i="2" s="1"/>
  <c r="H2342" i="2" s="1"/>
  <c r="H2344" i="2"/>
  <c r="E2346" i="2"/>
  <c r="F2346" i="2"/>
  <c r="G2346" i="2"/>
  <c r="H2347" i="2"/>
  <c r="H2348" i="2"/>
  <c r="H2349" i="2"/>
  <c r="H2351" i="2"/>
  <c r="H2352" i="2"/>
  <c r="H2353" i="2"/>
  <c r="H2354" i="2"/>
  <c r="H2355" i="2"/>
  <c r="H2356" i="2"/>
  <c r="H2357" i="2"/>
  <c r="H2359" i="2"/>
  <c r="H2360" i="2"/>
  <c r="H2361" i="2"/>
  <c r="E2363" i="2"/>
  <c r="E2362" i="2" s="1"/>
  <c r="E2358" i="2" s="1"/>
  <c r="F2363" i="2"/>
  <c r="F2362" i="2" s="1"/>
  <c r="F2358" i="2" s="1"/>
  <c r="G2363" i="2"/>
  <c r="G2362" i="2" s="1"/>
  <c r="H2364" i="2"/>
  <c r="E2368" i="2"/>
  <c r="F2368" i="2"/>
  <c r="F2367" i="2" s="1"/>
  <c r="F2366" i="2" s="1"/>
  <c r="F2365" i="2" s="1"/>
  <c r="G2368" i="2"/>
  <c r="H2369" i="2"/>
  <c r="H2370" i="2"/>
  <c r="H2371" i="2"/>
  <c r="E2373" i="2"/>
  <c r="F2373" i="2"/>
  <c r="G2373" i="2"/>
  <c r="H2373" i="2" s="1"/>
  <c r="H2374" i="2"/>
  <c r="H2375" i="2"/>
  <c r="H2376" i="2"/>
  <c r="E2378" i="2"/>
  <c r="F2378" i="2"/>
  <c r="G2378" i="2"/>
  <c r="H2379" i="2"/>
  <c r="E2383" i="2"/>
  <c r="E2382" i="2" s="1"/>
  <c r="E2381" i="2" s="1"/>
  <c r="E2380" i="2" s="1"/>
  <c r="F2383" i="2"/>
  <c r="F2382" i="2" s="1"/>
  <c r="F2381" i="2" s="1"/>
  <c r="F2380" i="2" s="1"/>
  <c r="G2383" i="2"/>
  <c r="H2384" i="2"/>
  <c r="H2385" i="2"/>
  <c r="H2386" i="2"/>
  <c r="H2387" i="2"/>
  <c r="H2388" i="2"/>
  <c r="H2389" i="2"/>
  <c r="H2390" i="2"/>
  <c r="H2391" i="2"/>
  <c r="H2392" i="2"/>
  <c r="H2393" i="2"/>
  <c r="E2397" i="2"/>
  <c r="F2397" i="2"/>
  <c r="G2397" i="2"/>
  <c r="H2397" i="2" s="1"/>
  <c r="H2398" i="2"/>
  <c r="H2399" i="2"/>
  <c r="H2400" i="2"/>
  <c r="E2402" i="2"/>
  <c r="F2402" i="2"/>
  <c r="G2402" i="2"/>
  <c r="H2403" i="2"/>
  <c r="H2404" i="2"/>
  <c r="H2405" i="2"/>
  <c r="H2406" i="2"/>
  <c r="H2407" i="2"/>
  <c r="H2408" i="2"/>
  <c r="H2409" i="2"/>
  <c r="E2413" i="2"/>
  <c r="F2413" i="2"/>
  <c r="G2413" i="2"/>
  <c r="H2414" i="2"/>
  <c r="H2415" i="2"/>
  <c r="H2416" i="2"/>
  <c r="E2418" i="2"/>
  <c r="F2418" i="2"/>
  <c r="G2418" i="2"/>
  <c r="H2419" i="2"/>
  <c r="H2420" i="2"/>
  <c r="E2424" i="2"/>
  <c r="F2424" i="2"/>
  <c r="G2424" i="2"/>
  <c r="H2425" i="2"/>
  <c r="H2426" i="2"/>
  <c r="H2427" i="2"/>
  <c r="E2429" i="2"/>
  <c r="F2429" i="2"/>
  <c r="G2429" i="2"/>
  <c r="H2430" i="2"/>
  <c r="H2431" i="2"/>
  <c r="E2435" i="2"/>
  <c r="F2435" i="2"/>
  <c r="G2435" i="2"/>
  <c r="H2436" i="2"/>
  <c r="H2437" i="2"/>
  <c r="H2438" i="2"/>
  <c r="E2440" i="2"/>
  <c r="F2440" i="2"/>
  <c r="G2440" i="2"/>
  <c r="H2441" i="2"/>
  <c r="H2442" i="2"/>
  <c r="E2446" i="2"/>
  <c r="F2446" i="2"/>
  <c r="G2446" i="2"/>
  <c r="H2447" i="2"/>
  <c r="H2448" i="2"/>
  <c r="H2449" i="2"/>
  <c r="H2450" i="2"/>
  <c r="E2452" i="2"/>
  <c r="F2452" i="2"/>
  <c r="G2452" i="2"/>
  <c r="H2453" i="2"/>
  <c r="H2454" i="2"/>
  <c r="H2455" i="2"/>
  <c r="H2456" i="2"/>
  <c r="E2458" i="2"/>
  <c r="F2458" i="2"/>
  <c r="G2458" i="2"/>
  <c r="H2459" i="2"/>
  <c r="E2462" i="2"/>
  <c r="E2461" i="2" s="1"/>
  <c r="F2462" i="2"/>
  <c r="F2461" i="2" s="1"/>
  <c r="G2462" i="2"/>
  <c r="H2463" i="2"/>
  <c r="H2464" i="2"/>
  <c r="E2469" i="2"/>
  <c r="E2468" i="2" s="1"/>
  <c r="E2467" i="2" s="1"/>
  <c r="F2469" i="2"/>
  <c r="F2468" i="2" s="1"/>
  <c r="G2469" i="2"/>
  <c r="H2470" i="2"/>
  <c r="E2472" i="2"/>
  <c r="F2472" i="2"/>
  <c r="G2472" i="2"/>
  <c r="H2473" i="2"/>
  <c r="H2474" i="2"/>
  <c r="E2476" i="2"/>
  <c r="F2476" i="2"/>
  <c r="G2476" i="2"/>
  <c r="H2476" i="2" s="1"/>
  <c r="H2477" i="2"/>
  <c r="H2478" i="2"/>
  <c r="E2481" i="2"/>
  <c r="E2480" i="2" s="1"/>
  <c r="F2481" i="2"/>
  <c r="F2480" i="2" s="1"/>
  <c r="G2481" i="2"/>
  <c r="H2482" i="2"/>
  <c r="H2483" i="2"/>
  <c r="E2486" i="2"/>
  <c r="E2485" i="2" s="1"/>
  <c r="F2486" i="2"/>
  <c r="G2486" i="2"/>
  <c r="G2485" i="2" s="1"/>
  <c r="H2487" i="2"/>
  <c r="H2488" i="2"/>
  <c r="E2491" i="2"/>
  <c r="E2490" i="2" s="1"/>
  <c r="F2491" i="2"/>
  <c r="G2491" i="2"/>
  <c r="G2490" i="2" s="1"/>
  <c r="H2492" i="2"/>
  <c r="E2495" i="2"/>
  <c r="E2494" i="2" s="1"/>
  <c r="F2495" i="2"/>
  <c r="F2494" i="2" s="1"/>
  <c r="G2495" i="2"/>
  <c r="H2496" i="2"/>
  <c r="H2497" i="2"/>
  <c r="E2500" i="2"/>
  <c r="E2499" i="2" s="1"/>
  <c r="F2500" i="2"/>
  <c r="F2499" i="2" s="1"/>
  <c r="G2500" i="2"/>
  <c r="H2500" i="2" s="1"/>
  <c r="H2501" i="2"/>
  <c r="E2504" i="2"/>
  <c r="E2503" i="2" s="1"/>
  <c r="F2504" i="2"/>
  <c r="G2504" i="2"/>
  <c r="G2503" i="2" s="1"/>
  <c r="H2505" i="2"/>
  <c r="H2506" i="2"/>
  <c r="H2507" i="2"/>
  <c r="E2510" i="2"/>
  <c r="E2509" i="2" s="1"/>
  <c r="F2510" i="2"/>
  <c r="F2509" i="2" s="1"/>
  <c r="G2510" i="2"/>
  <c r="H2511" i="2"/>
  <c r="H2512" i="2"/>
  <c r="H2513" i="2"/>
  <c r="H2514" i="2"/>
  <c r="H2515" i="2"/>
  <c r="H2516" i="2"/>
  <c r="E2518" i="2"/>
  <c r="F2518" i="2"/>
  <c r="G2518" i="2"/>
  <c r="H2519" i="2"/>
  <c r="H2520" i="2"/>
  <c r="E2523" i="2"/>
  <c r="E2522" i="2" s="1"/>
  <c r="F2523" i="2"/>
  <c r="F2522" i="2" s="1"/>
  <c r="G2523" i="2"/>
  <c r="H2523" i="2" s="1"/>
  <c r="H2524" i="2"/>
  <c r="H2525" i="2"/>
  <c r="H2526" i="2"/>
  <c r="E2529" i="2"/>
  <c r="E2528" i="2" s="1"/>
  <c r="F2529" i="2"/>
  <c r="F2528" i="2" s="1"/>
  <c r="G2529" i="2"/>
  <c r="G2528" i="2" s="1"/>
  <c r="H2530" i="2"/>
  <c r="E2533" i="2"/>
  <c r="E2532" i="2" s="1"/>
  <c r="F2533" i="2"/>
  <c r="F2532" i="2" s="1"/>
  <c r="G2533" i="2"/>
  <c r="H2534" i="2"/>
  <c r="H2535" i="2"/>
  <c r="G2537" i="2"/>
  <c r="H2537" i="2" s="1"/>
  <c r="E2538" i="2"/>
  <c r="E2537" i="2" s="1"/>
  <c r="F2538" i="2"/>
  <c r="F2537" i="2" s="1"/>
  <c r="G2538" i="2"/>
  <c r="H2539" i="2"/>
  <c r="E2543" i="2"/>
  <c r="E2542" i="2" s="1"/>
  <c r="F2543" i="2"/>
  <c r="F2542" i="2" s="1"/>
  <c r="G2543" i="2"/>
  <c r="G2542" i="2" s="1"/>
  <c r="G2541" i="2" s="1"/>
  <c r="H2544" i="2"/>
  <c r="E2546" i="2"/>
  <c r="F2546" i="2"/>
  <c r="G2546" i="2"/>
  <c r="H2547" i="2"/>
  <c r="H2548" i="2"/>
  <c r="H2549" i="2"/>
  <c r="H2550" i="2"/>
  <c r="E2553" i="2"/>
  <c r="E2552" i="2" s="1"/>
  <c r="F2553" i="2"/>
  <c r="F2552" i="2" s="1"/>
  <c r="G2553" i="2"/>
  <c r="H2553" i="2" s="1"/>
  <c r="H2554" i="2"/>
  <c r="H2555" i="2"/>
  <c r="E2558" i="2"/>
  <c r="E2557" i="2" s="1"/>
  <c r="F2558" i="2"/>
  <c r="F2557" i="2" s="1"/>
  <c r="G2558" i="2"/>
  <c r="H2559" i="2"/>
  <c r="H2560" i="2"/>
  <c r="H2561" i="2"/>
  <c r="E2564" i="2"/>
  <c r="E2563" i="2" s="1"/>
  <c r="F2564" i="2"/>
  <c r="F2563" i="2" s="1"/>
  <c r="G2564" i="2"/>
  <c r="G2563" i="2" s="1"/>
  <c r="H2565" i="2"/>
  <c r="H2566" i="2"/>
  <c r="H2567" i="2"/>
  <c r="E2569" i="2"/>
  <c r="F2569" i="2"/>
  <c r="G2569" i="2"/>
  <c r="H2570" i="2"/>
  <c r="E2573" i="2"/>
  <c r="F2573" i="2"/>
  <c r="G2573" i="2"/>
  <c r="H2574" i="2"/>
  <c r="H2575" i="2"/>
  <c r="H2576" i="2"/>
  <c r="E2577" i="2"/>
  <c r="E2572" i="2" s="1"/>
  <c r="F2577" i="2"/>
  <c r="F2572" i="2" s="1"/>
  <c r="G2577" i="2"/>
  <c r="G2572" i="2" s="1"/>
  <c r="H2578" i="2"/>
  <c r="H2579" i="2"/>
  <c r="H2580" i="2"/>
  <c r="H2581" i="2"/>
  <c r="H2582" i="2"/>
  <c r="H2583" i="2"/>
  <c r="E2586" i="2"/>
  <c r="E2585" i="2" s="1"/>
  <c r="F2586" i="2"/>
  <c r="F2585" i="2" s="1"/>
  <c r="G2586" i="2"/>
  <c r="G2585" i="2" s="1"/>
  <c r="H2587" i="2"/>
  <c r="E2591" i="2"/>
  <c r="F2591" i="2"/>
  <c r="F2590" i="2" s="1"/>
  <c r="F2589" i="2" s="1"/>
  <c r="F2588" i="2" s="1"/>
  <c r="G2591" i="2"/>
  <c r="H2592" i="2"/>
  <c r="H2593" i="2"/>
  <c r="H2594" i="2"/>
  <c r="E2596" i="2"/>
  <c r="F2596" i="2"/>
  <c r="G2596" i="2"/>
  <c r="H2597" i="2"/>
  <c r="H2598" i="2"/>
  <c r="E2600" i="2"/>
  <c r="F2600" i="2"/>
  <c r="G2600" i="2"/>
  <c r="H2601" i="2"/>
  <c r="H2602" i="2"/>
  <c r="H2603" i="2"/>
  <c r="E2605" i="2"/>
  <c r="F2605" i="2"/>
  <c r="G2605" i="2"/>
  <c r="H2606" i="2"/>
  <c r="H2607" i="2"/>
  <c r="H2608" i="2"/>
  <c r="H2609" i="2"/>
  <c r="H2610" i="2"/>
  <c r="H2611" i="2"/>
  <c r="H2612" i="2"/>
  <c r="H2613" i="2"/>
  <c r="H2614" i="2"/>
  <c r="H2615" i="2"/>
  <c r="H2616" i="2"/>
  <c r="H2617" i="2"/>
  <c r="H2618" i="2"/>
  <c r="H2619" i="2"/>
  <c r="H2620" i="2"/>
  <c r="H2621" i="2"/>
  <c r="H2622" i="2"/>
  <c r="H2623" i="2"/>
  <c r="H2624" i="2"/>
  <c r="H2625" i="2"/>
  <c r="E2628" i="2"/>
  <c r="E2627" i="2" s="1"/>
  <c r="F2628" i="2"/>
  <c r="F2627" i="2" s="1"/>
  <c r="G2628" i="2"/>
  <c r="H2629" i="2"/>
  <c r="H2630" i="2"/>
  <c r="H2631" i="2"/>
  <c r="H2632" i="2"/>
  <c r="H2633" i="2"/>
  <c r="H2634" i="2"/>
  <c r="H2635" i="2"/>
  <c r="H2636" i="2"/>
  <c r="H2637" i="2"/>
  <c r="H2638" i="2"/>
  <c r="H2639" i="2"/>
  <c r="H2640" i="2"/>
  <c r="H2642" i="2"/>
  <c r="H2643" i="2"/>
  <c r="H2644" i="2"/>
  <c r="H2645" i="2"/>
  <c r="E2649" i="2"/>
  <c r="F2649" i="2"/>
  <c r="G2649" i="2"/>
  <c r="H2649" i="2" s="1"/>
  <c r="H2650" i="2"/>
  <c r="H2651" i="2"/>
  <c r="H2652" i="2"/>
  <c r="H2653" i="2"/>
  <c r="H2654" i="2"/>
  <c r="H2655" i="2"/>
  <c r="E2657" i="2"/>
  <c r="F2657" i="2"/>
  <c r="H2657" i="2" s="1"/>
  <c r="G2657" i="2"/>
  <c r="H2658" i="2"/>
  <c r="H2659" i="2"/>
  <c r="H2660" i="2"/>
  <c r="H2661" i="2"/>
  <c r="H2662" i="2"/>
  <c r="H2663" i="2"/>
  <c r="H2664" i="2"/>
  <c r="H2665" i="2"/>
  <c r="H2666" i="2"/>
  <c r="H2667" i="2"/>
  <c r="H2668" i="2"/>
  <c r="H2669" i="2"/>
  <c r="H2671" i="2"/>
  <c r="H2672" i="2"/>
  <c r="H2673" i="2"/>
  <c r="H2674" i="2"/>
  <c r="E2676" i="2"/>
  <c r="F2676" i="2"/>
  <c r="G2676" i="2"/>
  <c r="H2677" i="2"/>
  <c r="H2678" i="2"/>
  <c r="H2680" i="2"/>
  <c r="H2681" i="2"/>
  <c r="H2682" i="2"/>
  <c r="H2683" i="2"/>
  <c r="F2686" i="2"/>
  <c r="F2685" i="2" s="1"/>
  <c r="F2684" i="2" s="1"/>
  <c r="H2687" i="2"/>
  <c r="H2688" i="2"/>
  <c r="H2689" i="2"/>
  <c r="E2690" i="2"/>
  <c r="E2686" i="2" s="1"/>
  <c r="E2685" i="2" s="1"/>
  <c r="E2684" i="2" s="1"/>
  <c r="F2690" i="2"/>
  <c r="G2690" i="2"/>
  <c r="G2686" i="2" s="1"/>
  <c r="H2686" i="2" s="1"/>
  <c r="H2691" i="2"/>
  <c r="H2692" i="2"/>
  <c r="E2694" i="2"/>
  <c r="F2694" i="2"/>
  <c r="G2694" i="2"/>
  <c r="H2695" i="2"/>
  <c r="H2698" i="2"/>
  <c r="H2699" i="2"/>
  <c r="H2700" i="2"/>
  <c r="E2702" i="2"/>
  <c r="E2701" i="2" s="1"/>
  <c r="E2697" i="2" s="1"/>
  <c r="F2702" i="2"/>
  <c r="F2701" i="2" s="1"/>
  <c r="F2697" i="2" s="1"/>
  <c r="G2702" i="2"/>
  <c r="G2701" i="2" s="1"/>
  <c r="H2703" i="2"/>
  <c r="H2704" i="2"/>
  <c r="H2705" i="2"/>
  <c r="H2706" i="2"/>
  <c r="H2707" i="2"/>
  <c r="E2711" i="2"/>
  <c r="F2711" i="2"/>
  <c r="G2711" i="2"/>
  <c r="H2711" i="2" s="1"/>
  <c r="H2712" i="2"/>
  <c r="H2713" i="2"/>
  <c r="E2715" i="2"/>
  <c r="F2715" i="2"/>
  <c r="G2715" i="2"/>
  <c r="H2716" i="2"/>
  <c r="H2717" i="2"/>
  <c r="E2719" i="2"/>
  <c r="F2719" i="2"/>
  <c r="G2719" i="2"/>
  <c r="H2720" i="2"/>
  <c r="H2721" i="2"/>
  <c r="H2722" i="2"/>
  <c r="E2724" i="2"/>
  <c r="F2724" i="2"/>
  <c r="G2724" i="2"/>
  <c r="H2724" i="2" s="1"/>
  <c r="H2725" i="2"/>
  <c r="H2726" i="2"/>
  <c r="E2729" i="2"/>
  <c r="E2728" i="2" s="1"/>
  <c r="F2729" i="2"/>
  <c r="G2729" i="2"/>
  <c r="G2728" i="2" s="1"/>
  <c r="H2730" i="2"/>
  <c r="H2731" i="2"/>
  <c r="E2734" i="2"/>
  <c r="E2733" i="2" s="1"/>
  <c r="F2734" i="2"/>
  <c r="F2733" i="2" s="1"/>
  <c r="G2734" i="2"/>
  <c r="G2733" i="2" s="1"/>
  <c r="H2735" i="2"/>
  <c r="E2738" i="2"/>
  <c r="E2737" i="2" s="1"/>
  <c r="F2738" i="2"/>
  <c r="F2737" i="2" s="1"/>
  <c r="G2738" i="2"/>
  <c r="G2737" i="2" s="1"/>
  <c r="H2739" i="2"/>
  <c r="E2750" i="2"/>
  <c r="F2750" i="2"/>
  <c r="G2750" i="2"/>
  <c r="E2751" i="2"/>
  <c r="F2751" i="2"/>
  <c r="G2751" i="2"/>
  <c r="H2751" i="2"/>
  <c r="G2170" i="2" l="1"/>
  <c r="H2124" i="2"/>
  <c r="E1722" i="2"/>
  <c r="G1054" i="2"/>
  <c r="H1042" i="2"/>
  <c r="H921" i="2"/>
  <c r="H867" i="2"/>
  <c r="E413" i="2"/>
  <c r="H186" i="2"/>
  <c r="G2412" i="2"/>
  <c r="F1607" i="2"/>
  <c r="F1606" i="2" s="1"/>
  <c r="F1605" i="2" s="1"/>
  <c r="H1550" i="2"/>
  <c r="H725" i="2"/>
  <c r="E580" i="2"/>
  <c r="E579" i="2" s="1"/>
  <c r="E578" i="2" s="1"/>
  <c r="E318" i="2"/>
  <c r="E317" i="2" s="1"/>
  <c r="H2676" i="2"/>
  <c r="H2418" i="2"/>
  <c r="H1790" i="2"/>
  <c r="F1760" i="2"/>
  <c r="F1759" i="2" s="1"/>
  <c r="H1720" i="2"/>
  <c r="F1519" i="2"/>
  <c r="F1518" i="2" s="1"/>
  <c r="G580" i="2"/>
  <c r="H505" i="2"/>
  <c r="H415" i="2"/>
  <c r="H399" i="2"/>
  <c r="H329" i="2"/>
  <c r="H146" i="2"/>
  <c r="H2472" i="2"/>
  <c r="H2738" i="2"/>
  <c r="F2732" i="2"/>
  <c r="H2469" i="2"/>
  <c r="H2462" i="2"/>
  <c r="H2218" i="2"/>
  <c r="H1848" i="2"/>
  <c r="H1812" i="2"/>
  <c r="E1779" i="2"/>
  <c r="E1778" i="2" s="1"/>
  <c r="E1777" i="2" s="1"/>
  <c r="E1692" i="2"/>
  <c r="E1691" i="2" s="1"/>
  <c r="H1409" i="2"/>
  <c r="H1287" i="2"/>
  <c r="H1240" i="2"/>
  <c r="F1233" i="2"/>
  <c r="H1215" i="2"/>
  <c r="H830" i="2"/>
  <c r="H687" i="2"/>
  <c r="H452" i="2"/>
  <c r="G397" i="2"/>
  <c r="F275" i="2"/>
  <c r="H151" i="2"/>
  <c r="H44" i="2"/>
  <c r="H2719" i="2"/>
  <c r="H2596" i="2"/>
  <c r="H2180" i="2"/>
  <c r="H2690" i="2"/>
  <c r="H2573" i="2"/>
  <c r="H2528" i="2"/>
  <c r="H2495" i="2"/>
  <c r="H2440" i="2"/>
  <c r="H2346" i="2"/>
  <c r="H2313" i="2"/>
  <c r="H2193" i="2"/>
  <c r="H1935" i="2"/>
  <c r="H1902" i="2"/>
  <c r="H1879" i="2"/>
  <c r="H673" i="2"/>
  <c r="H537" i="2"/>
  <c r="F460" i="2"/>
  <c r="F459" i="2" s="1"/>
  <c r="G436" i="2"/>
  <c r="G435" i="2" s="1"/>
  <c r="H423" i="2"/>
  <c r="H418" i="2"/>
  <c r="H162" i="2"/>
  <c r="E140" i="2"/>
  <c r="E139" i="2" s="1"/>
  <c r="H2143" i="2"/>
  <c r="E2466" i="2"/>
  <c r="G2461" i="2"/>
  <c r="H2461" i="2" s="1"/>
  <c r="G2241" i="2"/>
  <c r="H2241" i="2" s="1"/>
  <c r="F2217" i="2"/>
  <c r="F2216" i="2" s="1"/>
  <c r="H2191" i="2"/>
  <c r="H1941" i="2"/>
  <c r="H1444" i="2"/>
  <c r="F1433" i="2"/>
  <c r="F1432" i="2" s="1"/>
  <c r="F1431" i="2" s="1"/>
  <c r="H694" i="2"/>
  <c r="E460" i="2"/>
  <c r="E459" i="2" s="1"/>
  <c r="E397" i="2"/>
  <c r="H385" i="2"/>
  <c r="F328" i="2"/>
  <c r="F327" i="2" s="1"/>
  <c r="F326" i="2" s="1"/>
  <c r="F218" i="2"/>
  <c r="F217" i="2" s="1"/>
  <c r="F216" i="2" s="1"/>
  <c r="G150" i="2"/>
  <c r="H150" i="2" s="1"/>
  <c r="H13" i="2"/>
  <c r="H1013" i="2"/>
  <c r="E2749" i="2"/>
  <c r="H20" i="2"/>
  <c r="F2571" i="2"/>
  <c r="G2755" i="2"/>
  <c r="H2586" i="2"/>
  <c r="E2493" i="2"/>
  <c r="E1794" i="2"/>
  <c r="E1793" i="2" s="1"/>
  <c r="E1792" i="2" s="1"/>
  <c r="E1739" i="2"/>
  <c r="E1738" i="2" s="1"/>
  <c r="H1219" i="2"/>
  <c r="E1054" i="2"/>
  <c r="E1053" i="2" s="1"/>
  <c r="F810" i="2"/>
  <c r="F671" i="2"/>
  <c r="F670" i="2" s="1"/>
  <c r="F669" i="2" s="1"/>
  <c r="E620" i="2"/>
  <c r="E619" i="2" s="1"/>
  <c r="E618" i="2" s="1"/>
  <c r="E577" i="2" s="1"/>
  <c r="F494" i="2"/>
  <c r="H398" i="2"/>
  <c r="E275" i="2"/>
  <c r="F728" i="2"/>
  <c r="F727" i="2" s="1"/>
  <c r="F1837" i="2"/>
  <c r="F1836" i="2" s="1"/>
  <c r="E1607" i="2"/>
  <c r="E2648" i="2"/>
  <c r="E2647" i="2" s="1"/>
  <c r="E2646" i="2" s="1"/>
  <c r="F2755" i="2"/>
  <c r="H2715" i="2"/>
  <c r="H2585" i="2"/>
  <c r="F2531" i="2"/>
  <c r="E2521" i="2"/>
  <c r="H2383" i="2"/>
  <c r="H2343" i="2"/>
  <c r="H2321" i="2"/>
  <c r="H2261" i="2"/>
  <c r="H2256" i="2"/>
  <c r="H2238" i="2"/>
  <c r="H2227" i="2"/>
  <c r="H1767" i="2"/>
  <c r="H1694" i="2"/>
  <c r="H1608" i="2"/>
  <c r="G1371" i="2"/>
  <c r="G1370" i="2" s="1"/>
  <c r="E936" i="2"/>
  <c r="E935" i="2" s="1"/>
  <c r="E934" i="2" s="1"/>
  <c r="H838" i="2"/>
  <c r="E829" i="2"/>
  <c r="H456" i="2"/>
  <c r="H258" i="2"/>
  <c r="G218" i="2"/>
  <c r="H218" i="2" s="1"/>
  <c r="H431" i="2"/>
  <c r="E2710" i="2"/>
  <c r="E2709" i="2" s="1"/>
  <c r="H2424" i="2"/>
  <c r="F2423" i="2"/>
  <c r="F2422" i="2" s="1"/>
  <c r="F2421" i="2" s="1"/>
  <c r="F2728" i="2"/>
  <c r="H2729" i="2"/>
  <c r="G2041" i="2"/>
  <c r="G2033" i="2" s="1"/>
  <c r="H2042" i="2"/>
  <c r="H2446" i="2"/>
  <c r="F2445" i="2"/>
  <c r="F2444" i="2" s="1"/>
  <c r="F2443" i="2" s="1"/>
  <c r="G2367" i="2"/>
  <c r="G2366" i="2" s="1"/>
  <c r="G2365" i="2" s="1"/>
  <c r="H2365" i="2" s="1"/>
  <c r="G2134" i="2"/>
  <c r="G2133" i="2" s="1"/>
  <c r="H2135" i="2"/>
  <c r="E2746" i="2"/>
  <c r="E1837" i="2"/>
  <c r="E1836" i="2" s="1"/>
  <c r="H1508" i="2"/>
  <c r="H1297" i="2"/>
  <c r="F1286" i="2"/>
  <c r="F1285" i="2" s="1"/>
  <c r="F1284" i="2" s="1"/>
  <c r="H1248" i="2"/>
  <c r="F1247" i="2"/>
  <c r="E1205" i="2"/>
  <c r="E1209" i="2"/>
  <c r="H963" i="2"/>
  <c r="G560" i="2"/>
  <c r="H560" i="2" s="1"/>
  <c r="H561" i="2"/>
  <c r="H306" i="2"/>
  <c r="G1701" i="2"/>
  <c r="H1701" i="2" s="1"/>
  <c r="H1702" i="2"/>
  <c r="G728" i="2"/>
  <c r="G727" i="2" s="1"/>
  <c r="H727" i="2" s="1"/>
  <c r="E2754" i="2"/>
  <c r="H621" i="2"/>
  <c r="F620" i="2"/>
  <c r="F619" i="2" s="1"/>
  <c r="F618" i="2" s="1"/>
  <c r="E452" i="2"/>
  <c r="E2755" i="2"/>
  <c r="F413" i="2"/>
  <c r="H414" i="2"/>
  <c r="F421" i="2"/>
  <c r="H421" i="2" s="1"/>
  <c r="H430" i="2"/>
  <c r="F2749" i="2"/>
  <c r="G947" i="2"/>
  <c r="H948" i="2"/>
  <c r="G2480" i="2"/>
  <c r="H2480" i="2" s="1"/>
  <c r="H2481" i="2"/>
  <c r="H1259" i="2"/>
  <c r="F1258" i="2"/>
  <c r="F1257" i="2" s="1"/>
  <c r="F1256" i="2" s="1"/>
  <c r="E719" i="2"/>
  <c r="E718" i="2" s="1"/>
  <c r="H2491" i="2"/>
  <c r="F2490" i="2"/>
  <c r="H2490" i="2" s="1"/>
  <c r="G1035" i="2"/>
  <c r="G1034" i="2" s="1"/>
  <c r="G1324" i="2"/>
  <c r="H1325" i="2"/>
  <c r="E2531" i="2"/>
  <c r="H2504" i="2"/>
  <c r="F2503" i="2"/>
  <c r="F2502" i="2" s="1"/>
  <c r="H2486" i="2"/>
  <c r="F2485" i="2"/>
  <c r="E2396" i="2"/>
  <c r="E2395" i="2" s="1"/>
  <c r="E2394" i="2" s="1"/>
  <c r="E2046" i="2"/>
  <c r="E2045" i="2" s="1"/>
  <c r="E2044" i="2" s="1"/>
  <c r="G1940" i="2"/>
  <c r="H1940" i="2" s="1"/>
  <c r="F1928" i="2"/>
  <c r="F1882" i="2"/>
  <c r="G1774" i="2"/>
  <c r="H1775" i="2"/>
  <c r="H1458" i="2"/>
  <c r="F2748" i="2"/>
  <c r="H2748" i="2" s="1"/>
  <c r="G911" i="2"/>
  <c r="H911" i="2" s="1"/>
  <c r="H912" i="2"/>
  <c r="E828" i="2"/>
  <c r="E810" i="2"/>
  <c r="E809" i="2" s="1"/>
  <c r="E808" i="2" s="1"/>
  <c r="E728" i="2"/>
  <c r="E727" i="2" s="1"/>
  <c r="H296" i="2"/>
  <c r="E2753" i="2"/>
  <c r="E2752" i="2" s="1"/>
  <c r="E240" i="2"/>
  <c r="E2556" i="2"/>
  <c r="H2458" i="2"/>
  <c r="H2338" i="2"/>
  <c r="H1946" i="2"/>
  <c r="H1936" i="2"/>
  <c r="H1931" i="2"/>
  <c r="H1903" i="2"/>
  <c r="H1884" i="2"/>
  <c r="H1798" i="2"/>
  <c r="E1760" i="2"/>
  <c r="E1759" i="2" s="1"/>
  <c r="E1606" i="2"/>
  <c r="E1605" i="2" s="1"/>
  <c r="E1520" i="2"/>
  <c r="E1519" i="2" s="1"/>
  <c r="E1518" i="2" s="1"/>
  <c r="H1352" i="2"/>
  <c r="E1286" i="2"/>
  <c r="E1285" i="2" s="1"/>
  <c r="E1284" i="2" s="1"/>
  <c r="H1086" i="2"/>
  <c r="F1035" i="2"/>
  <c r="F1034" i="2" s="1"/>
  <c r="F1033" i="2" s="1"/>
  <c r="F947" i="2"/>
  <c r="F946" i="2" s="1"/>
  <c r="F945" i="2" s="1"/>
  <c r="H942" i="2"/>
  <c r="G936" i="2"/>
  <c r="H821" i="2"/>
  <c r="H778" i="2"/>
  <c r="F140" i="2"/>
  <c r="F139" i="2" s="1"/>
  <c r="G2710" i="2"/>
  <c r="H2710" i="2" s="1"/>
  <c r="F2541" i="2"/>
  <c r="H2541" i="2" s="1"/>
  <c r="F2710" i="2"/>
  <c r="F2709" i="2" s="1"/>
  <c r="F2648" i="2"/>
  <c r="F2647" i="2" s="1"/>
  <c r="F2646" i="2" s="1"/>
  <c r="F2641" i="2" s="1"/>
  <c r="H2628" i="2"/>
  <c r="H2605" i="2"/>
  <c r="H2600" i="2"/>
  <c r="H2591" i="2"/>
  <c r="H2546" i="2"/>
  <c r="H2518" i="2"/>
  <c r="G2484" i="2"/>
  <c r="H2452" i="2"/>
  <c r="G2445" i="2"/>
  <c r="G2444" i="2" s="1"/>
  <c r="G2443" i="2" s="1"/>
  <c r="H2435" i="2"/>
  <c r="H2429" i="2"/>
  <c r="G2423" i="2"/>
  <c r="G2422" i="2" s="1"/>
  <c r="G2421" i="2" s="1"/>
  <c r="H2413" i="2"/>
  <c r="H2402" i="2"/>
  <c r="H2363" i="2"/>
  <c r="E2217" i="2"/>
  <c r="E2216" i="2" s="1"/>
  <c r="H2163" i="2"/>
  <c r="H1878" i="2"/>
  <c r="H1816" i="2"/>
  <c r="H1786" i="2"/>
  <c r="H1361" i="2"/>
  <c r="E1351" i="2"/>
  <c r="E1350" i="2" s="1"/>
  <c r="E1349" i="2" s="1"/>
  <c r="H1223" i="2"/>
  <c r="E1035" i="2"/>
  <c r="E1034" i="2" s="1"/>
  <c r="E1033" i="2" s="1"/>
  <c r="E947" i="2"/>
  <c r="E946" i="2" s="1"/>
  <c r="E945" i="2" s="1"/>
  <c r="H814" i="2"/>
  <c r="F719" i="2"/>
  <c r="F718" i="2" s="1"/>
  <c r="F713" i="2" s="1"/>
  <c r="H581" i="2"/>
  <c r="H569" i="2"/>
  <c r="H437" i="2"/>
  <c r="H419" i="2"/>
  <c r="H251" i="2"/>
  <c r="H169" i="2"/>
  <c r="F250" i="2"/>
  <c r="G12" i="2"/>
  <c r="H614" i="2"/>
  <c r="E2748" i="2"/>
  <c r="E2590" i="2"/>
  <c r="E2589" i="2" s="1"/>
  <c r="E2588" i="2" s="1"/>
  <c r="H2569" i="2"/>
  <c r="H2564" i="2"/>
  <c r="H2538" i="2"/>
  <c r="H2529" i="2"/>
  <c r="G2522" i="2"/>
  <c r="H2522" i="2" s="1"/>
  <c r="E2445" i="2"/>
  <c r="E2444" i="2" s="1"/>
  <c r="E2443" i="2" s="1"/>
  <c r="E2434" i="2"/>
  <c r="E2433" i="2" s="1"/>
  <c r="E2432" i="2" s="1"/>
  <c r="E2412" i="2"/>
  <c r="E2411" i="2" s="1"/>
  <c r="E2410" i="2" s="1"/>
  <c r="G2396" i="2"/>
  <c r="H2378" i="2"/>
  <c r="H2368" i="2"/>
  <c r="E2341" i="2"/>
  <c r="E2340" i="2" s="1"/>
  <c r="F2312" i="2"/>
  <c r="F2311" i="2" s="1"/>
  <c r="F2310" i="2" s="1"/>
  <c r="H2246" i="2"/>
  <c r="H2192" i="2"/>
  <c r="H2076" i="2"/>
  <c r="E1939" i="2"/>
  <c r="E1938" i="2" s="1"/>
  <c r="G1837" i="2"/>
  <c r="G1811" i="2"/>
  <c r="H1811" i="2" s="1"/>
  <c r="F1779" i="2"/>
  <c r="F1778" i="2" s="1"/>
  <c r="F1777" i="2" s="1"/>
  <c r="H1757" i="2"/>
  <c r="H1741" i="2"/>
  <c r="H1630" i="2"/>
  <c r="H1509" i="2"/>
  <c r="H1372" i="2"/>
  <c r="H1282" i="2"/>
  <c r="F1266" i="2"/>
  <c r="F1265" i="2" s="1"/>
  <c r="F1222" i="2"/>
  <c r="F1217" i="2" s="1"/>
  <c r="H1066" i="2"/>
  <c r="H1055" i="2"/>
  <c r="G810" i="2"/>
  <c r="H785" i="2"/>
  <c r="H779" i="2"/>
  <c r="G671" i="2"/>
  <c r="G670" i="2" s="1"/>
  <c r="H616" i="2"/>
  <c r="H608" i="2"/>
  <c r="F580" i="2"/>
  <c r="F579" i="2" s="1"/>
  <c r="F578" i="2" s="1"/>
  <c r="H536" i="2"/>
  <c r="H462" i="2"/>
  <c r="H337" i="2"/>
  <c r="H320" i="2"/>
  <c r="H311" i="2"/>
  <c r="H286" i="2"/>
  <c r="H282" i="2"/>
  <c r="H264" i="2"/>
  <c r="H219" i="2"/>
  <c r="F12" i="2"/>
  <c r="F11" i="2" s="1"/>
  <c r="F10" i="2" s="1"/>
  <c r="H2694" i="2"/>
  <c r="F2754" i="2"/>
  <c r="H2563" i="2"/>
  <c r="H2558" i="2"/>
  <c r="H2533" i="2"/>
  <c r="H2510" i="2"/>
  <c r="F2493" i="2"/>
  <c r="G2434" i="2"/>
  <c r="E2312" i="2"/>
  <c r="E2311" i="2" s="1"/>
  <c r="E2310" i="2" s="1"/>
  <c r="E2745" i="2"/>
  <c r="E2744" i="2" s="1"/>
  <c r="E2134" i="2"/>
  <c r="E2133" i="2" s="1"/>
  <c r="F2046" i="2"/>
  <c r="F2045" i="2" s="1"/>
  <c r="F2044" i="2" s="1"/>
  <c r="H2035" i="2"/>
  <c r="H1875" i="2"/>
  <c r="E1821" i="2"/>
  <c r="E1820" i="2" s="1"/>
  <c r="H1762" i="2"/>
  <c r="H1755" i="2"/>
  <c r="H1719" i="2"/>
  <c r="G1520" i="2"/>
  <c r="H1520" i="2" s="1"/>
  <c r="H1434" i="2"/>
  <c r="H1405" i="2"/>
  <c r="E1371" i="2"/>
  <c r="E1370" i="2" s="1"/>
  <c r="E1369" i="2" s="1"/>
  <c r="G1286" i="2"/>
  <c r="G1174" i="2"/>
  <c r="H967" i="2"/>
  <c r="F829" i="2"/>
  <c r="F809" i="2"/>
  <c r="F808" i="2" s="1"/>
  <c r="H615" i="2"/>
  <c r="H589" i="2"/>
  <c r="E567" i="2"/>
  <c r="E542" i="2"/>
  <c r="E541" i="2" s="1"/>
  <c r="H444" i="2"/>
  <c r="H305" i="2"/>
  <c r="E218" i="2"/>
  <c r="E12" i="2"/>
  <c r="E11" i="2" s="1"/>
  <c r="E10" i="2" s="1"/>
  <c r="H2737" i="2"/>
  <c r="G2732" i="2"/>
  <c r="H2733" i="2"/>
  <c r="E2708" i="2"/>
  <c r="E2571" i="2"/>
  <c r="H2245" i="2"/>
  <c r="F2244" i="2"/>
  <c r="H2244" i="2" s="1"/>
  <c r="E2215" i="2"/>
  <c r="E2641" i="2"/>
  <c r="E2732" i="2"/>
  <c r="H2728" i="2"/>
  <c r="G2697" i="2"/>
  <c r="H2701" i="2"/>
  <c r="G2571" i="2"/>
  <c r="H2571" i="2" s="1"/>
  <c r="H2572" i="2"/>
  <c r="F2556" i="2"/>
  <c r="F1835" i="2"/>
  <c r="F2540" i="2"/>
  <c r="F2033" i="2"/>
  <c r="G2552" i="2"/>
  <c r="H2552" i="2" s="1"/>
  <c r="G1928" i="2"/>
  <c r="G1882" i="2"/>
  <c r="F1821" i="2"/>
  <c r="F1820" i="2" s="1"/>
  <c r="F1794" i="2"/>
  <c r="F1793" i="2" s="1"/>
  <c r="F1792" i="2" s="1"/>
  <c r="H1761" i="2"/>
  <c r="G1760" i="2"/>
  <c r="F1692" i="2"/>
  <c r="F1691" i="2" s="1"/>
  <c r="H1657" i="2"/>
  <c r="G1656" i="2"/>
  <c r="H1656" i="2" s="1"/>
  <c r="G1519" i="2"/>
  <c r="G2685" i="2"/>
  <c r="G2627" i="2"/>
  <c r="H2627" i="2" s="1"/>
  <c r="G2746" i="2"/>
  <c r="H2366" i="2"/>
  <c r="G2358" i="2"/>
  <c r="H2362" i="2"/>
  <c r="G2217" i="2"/>
  <c r="F2134" i="2"/>
  <c r="H1929" i="2"/>
  <c r="G1836" i="2"/>
  <c r="G1778" i="2"/>
  <c r="G1710" i="2"/>
  <c r="H1711" i="2"/>
  <c r="G1320" i="2"/>
  <c r="H1320" i="2" s="1"/>
  <c r="H1324" i="2"/>
  <c r="H1273" i="2"/>
  <c r="G1272" i="2"/>
  <c r="H1272" i="2" s="1"/>
  <c r="G2648" i="2"/>
  <c r="G2745" i="2"/>
  <c r="G2753" i="2"/>
  <c r="F2747" i="2"/>
  <c r="F2746" i="2"/>
  <c r="F2745" i="2"/>
  <c r="H2734" i="2"/>
  <c r="H2702" i="2"/>
  <c r="H2577" i="2"/>
  <c r="H2543" i="2"/>
  <c r="H2542" i="2"/>
  <c r="F2521" i="2"/>
  <c r="G2509" i="2"/>
  <c r="H2509" i="2" s="1"/>
  <c r="E2502" i="2"/>
  <c r="G2494" i="2"/>
  <c r="E2484" i="2"/>
  <c r="E2423" i="2"/>
  <c r="E2422" i="2" s="1"/>
  <c r="E2421" i="2" s="1"/>
  <c r="F2396" i="2"/>
  <c r="F2395" i="2" s="1"/>
  <c r="F2394" i="2" s="1"/>
  <c r="G2395" i="2"/>
  <c r="E2367" i="2"/>
  <c r="E2366" i="2" s="1"/>
  <c r="E2365" i="2" s="1"/>
  <c r="F2341" i="2"/>
  <c r="F2340" i="2" s="1"/>
  <c r="G2341" i="2"/>
  <c r="G2312" i="2"/>
  <c r="G2254" i="2"/>
  <c r="E2170" i="2"/>
  <c r="E2169" i="2" s="1"/>
  <c r="E2168" i="2" s="1"/>
  <c r="E2167" i="2" s="1"/>
  <c r="H2164" i="2"/>
  <c r="G2123" i="2"/>
  <c r="H2123" i="2" s="1"/>
  <c r="G2046" i="2"/>
  <c r="E2033" i="2"/>
  <c r="F1939" i="2"/>
  <c r="F1938" i="2" s="1"/>
  <c r="E1928" i="2"/>
  <c r="E1882" i="2"/>
  <c r="G1822" i="2"/>
  <c r="G1794" i="2"/>
  <c r="G1773" i="2"/>
  <c r="H1774" i="2"/>
  <c r="H1747" i="2"/>
  <c r="H1724" i="2"/>
  <c r="G1723" i="2"/>
  <c r="H1693" i="2"/>
  <c r="G1692" i="2"/>
  <c r="G1433" i="2"/>
  <c r="H1235" i="2"/>
  <c r="G1234" i="2"/>
  <c r="G1053" i="2"/>
  <c r="G2590" i="2"/>
  <c r="G2749" i="2"/>
  <c r="H2749" i="2" s="1"/>
  <c r="G2747" i="2"/>
  <c r="E2541" i="2"/>
  <c r="E2540" i="2" s="1"/>
  <c r="F2467" i="2"/>
  <c r="F2466" i="2" s="1"/>
  <c r="F2753" i="2"/>
  <c r="F2752" i="2" s="1"/>
  <c r="E2747" i="2"/>
  <c r="G2557" i="2"/>
  <c r="G2540" i="2"/>
  <c r="G2532" i="2"/>
  <c r="G2499" i="2"/>
  <c r="H2499" i="2" s="1"/>
  <c r="H2485" i="2"/>
  <c r="G2468" i="2"/>
  <c r="H2445" i="2"/>
  <c r="F2434" i="2"/>
  <c r="F2433" i="2" s="1"/>
  <c r="F2432" i="2" s="1"/>
  <c r="G2433" i="2"/>
  <c r="F2412" i="2"/>
  <c r="F2411" i="2" s="1"/>
  <c r="F2410" i="2" s="1"/>
  <c r="G2411" i="2"/>
  <c r="G2382" i="2"/>
  <c r="G2260" i="2"/>
  <c r="F2215" i="2"/>
  <c r="F2170" i="2"/>
  <c r="F2169" i="2" s="1"/>
  <c r="F2168" i="2" s="1"/>
  <c r="G2169" i="2"/>
  <c r="H2034" i="2"/>
  <c r="G2019" i="2"/>
  <c r="H2019" i="2" s="1"/>
  <c r="H1930" i="2"/>
  <c r="H1883" i="2"/>
  <c r="E1835" i="2"/>
  <c r="H1756" i="2"/>
  <c r="G1739" i="2"/>
  <c r="H1740" i="2"/>
  <c r="G1607" i="2"/>
  <c r="H1780" i="2"/>
  <c r="G1730" i="2"/>
  <c r="H1730" i="2" s="1"/>
  <c r="H1735" i="2"/>
  <c r="F1722" i="2"/>
  <c r="F1710" i="2"/>
  <c r="H1643" i="2"/>
  <c r="G1600" i="2"/>
  <c r="H1601" i="2"/>
  <c r="E1432" i="2"/>
  <c r="E1431" i="2" s="1"/>
  <c r="F1371" i="2"/>
  <c r="F1370" i="2" s="1"/>
  <c r="F1369" i="2" s="1"/>
  <c r="F1351" i="2"/>
  <c r="F1350" i="2" s="1"/>
  <c r="F1349" i="2" s="1"/>
  <c r="H1281" i="2"/>
  <c r="E1276" i="2"/>
  <c r="G1268" i="2"/>
  <c r="G1257" i="2"/>
  <c r="H1258" i="2"/>
  <c r="H1222" i="2"/>
  <c r="F1209" i="2"/>
  <c r="F1205" i="2"/>
  <c r="H1203" i="2"/>
  <c r="G1202" i="2"/>
  <c r="E1197" i="2"/>
  <c r="G1191" i="2"/>
  <c r="H1192" i="2"/>
  <c r="F1054" i="2"/>
  <c r="F1053" i="2" s="1"/>
  <c r="F1052" i="2" s="1"/>
  <c r="H1063" i="2"/>
  <c r="H580" i="2"/>
  <c r="G579" i="2"/>
  <c r="H573" i="2"/>
  <c r="G572" i="2"/>
  <c r="H572" i="2" s="1"/>
  <c r="G1351" i="2"/>
  <c r="E1256" i="2"/>
  <c r="H1227" i="2"/>
  <c r="G1226" i="2"/>
  <c r="F1213" i="2"/>
  <c r="H1213" i="2" s="1"/>
  <c r="H1214" i="2"/>
  <c r="H1211" i="2"/>
  <c r="G1210" i="2"/>
  <c r="G1020" i="2"/>
  <c r="H1024" i="2"/>
  <c r="E827" i="2"/>
  <c r="G619" i="2"/>
  <c r="G184" i="2"/>
  <c r="F1738" i="2"/>
  <c r="H1727" i="2"/>
  <c r="H1697" i="2"/>
  <c r="H1382" i="2"/>
  <c r="F1277" i="2"/>
  <c r="H1278" i="2"/>
  <c r="G1217" i="2"/>
  <c r="H1218" i="2"/>
  <c r="E1052" i="2"/>
  <c r="H1006" i="2"/>
  <c r="G1005" i="2"/>
  <c r="H1005" i="2" s="1"/>
  <c r="H671" i="2"/>
  <c r="H497" i="2"/>
  <c r="G496" i="2"/>
  <c r="H1736" i="2"/>
  <c r="H1716" i="2"/>
  <c r="G935" i="2"/>
  <c r="H672" i="2"/>
  <c r="E540" i="2"/>
  <c r="F402" i="2"/>
  <c r="H402" i="2" s="1"/>
  <c r="H403" i="2"/>
  <c r="H369" i="2"/>
  <c r="G368" i="2"/>
  <c r="H368" i="2" s="1"/>
  <c r="E250" i="2"/>
  <c r="E249" i="2" s="1"/>
  <c r="E161" i="2"/>
  <c r="E160" i="2" s="1"/>
  <c r="E159" i="2" s="1"/>
  <c r="H103" i="2"/>
  <c r="F102" i="2"/>
  <c r="F101" i="2" s="1"/>
  <c r="H1748" i="2"/>
  <c r="H1728" i="2"/>
  <c r="H1602" i="2"/>
  <c r="E1266" i="2"/>
  <c r="E1265" i="2" s="1"/>
  <c r="H1193" i="2"/>
  <c r="G946" i="2"/>
  <c r="F936" i="2"/>
  <c r="F935" i="2" s="1"/>
  <c r="F934" i="2" s="1"/>
  <c r="G829" i="2"/>
  <c r="G792" i="2"/>
  <c r="E713" i="2"/>
  <c r="H693" i="2"/>
  <c r="H568" i="2"/>
  <c r="F543" i="2"/>
  <c r="H544" i="2"/>
  <c r="G328" i="2"/>
  <c r="H319" i="2"/>
  <c r="G318" i="2"/>
  <c r="G250" i="2"/>
  <c r="G1276" i="2"/>
  <c r="H1083" i="2"/>
  <c r="H1036" i="2"/>
  <c r="F828" i="2"/>
  <c r="F827" i="2" s="1"/>
  <c r="G809" i="2"/>
  <c r="H810" i="2"/>
  <c r="G719" i="2"/>
  <c r="H720" i="2"/>
  <c r="F665" i="2"/>
  <c r="H666" i="2"/>
  <c r="H461" i="2"/>
  <c r="G460" i="2"/>
  <c r="H436" i="2"/>
  <c r="G413" i="2"/>
  <c r="G275" i="2"/>
  <c r="H276" i="2"/>
  <c r="H263" i="2"/>
  <c r="H142" i="2"/>
  <c r="G141" i="2"/>
  <c r="H728" i="2"/>
  <c r="E496" i="2"/>
  <c r="E495" i="2" s="1"/>
  <c r="E494" i="2" s="1"/>
  <c r="E458" i="2" s="1"/>
  <c r="E436" i="2"/>
  <c r="E435" i="2" s="1"/>
  <c r="E434" i="2" s="1"/>
  <c r="H411" i="2"/>
  <c r="G410" i="2"/>
  <c r="E328" i="2"/>
  <c r="E327" i="2" s="1"/>
  <c r="E326" i="2" s="1"/>
  <c r="G160" i="2"/>
  <c r="H161" i="2"/>
  <c r="E671" i="2"/>
  <c r="E670" i="2" s="1"/>
  <c r="E669" i="2" s="1"/>
  <c r="F397" i="2"/>
  <c r="H397" i="2" s="1"/>
  <c r="H241" i="2"/>
  <c r="F185" i="2"/>
  <c r="F184" i="2" s="1"/>
  <c r="F183" i="2" s="1"/>
  <c r="G101" i="2"/>
  <c r="F567" i="2"/>
  <c r="G542" i="2"/>
  <c r="F249" i="2"/>
  <c r="G43" i="2"/>
  <c r="H43" i="2" s="1"/>
  <c r="H260" i="1"/>
  <c r="H259" i="1"/>
  <c r="H2041" i="2" l="1"/>
  <c r="G217" i="2"/>
  <c r="E2252" i="2"/>
  <c r="H2443" i="2"/>
  <c r="H2755" i="2"/>
  <c r="H1217" i="2"/>
  <c r="H2732" i="2"/>
  <c r="H275" i="2"/>
  <c r="E789" i="2"/>
  <c r="H1837" i="2"/>
  <c r="E217" i="2"/>
  <c r="E216" i="2" s="1"/>
  <c r="F1232" i="2"/>
  <c r="F1197" i="2" s="1"/>
  <c r="F458" i="2"/>
  <c r="H620" i="2"/>
  <c r="H2444" i="2"/>
  <c r="H1928" i="2"/>
  <c r="H12" i="2"/>
  <c r="H2421" i="2"/>
  <c r="E1690" i="2"/>
  <c r="G2709" i="2"/>
  <c r="G2521" i="2"/>
  <c r="F2708" i="2"/>
  <c r="F2696" i="2" s="1"/>
  <c r="H2747" i="2"/>
  <c r="H2033" i="2"/>
  <c r="H1247" i="2"/>
  <c r="H2540" i="2"/>
  <c r="E9" i="2"/>
  <c r="H2503" i="2"/>
  <c r="F2252" i="2"/>
  <c r="E2465" i="2"/>
  <c r="F2484" i="2"/>
  <c r="H2484" i="2" s="1"/>
  <c r="H1174" i="2"/>
  <c r="G2754" i="2"/>
  <c r="G11" i="2"/>
  <c r="H11" i="2" s="1"/>
  <c r="H413" i="2"/>
  <c r="H936" i="2"/>
  <c r="H185" i="2"/>
  <c r="G2502" i="2"/>
  <c r="H2502" i="2" s="1"/>
  <c r="G1939" i="2"/>
  <c r="H1939" i="2" s="1"/>
  <c r="H2746" i="2"/>
  <c r="H1882" i="2"/>
  <c r="G1285" i="2"/>
  <c r="H1286" i="2"/>
  <c r="H947" i="2"/>
  <c r="E2350" i="2"/>
  <c r="F789" i="2"/>
  <c r="G567" i="2"/>
  <c r="H567" i="2" s="1"/>
  <c r="H2423" i="2"/>
  <c r="F2350" i="2"/>
  <c r="H2422" i="2"/>
  <c r="E2696" i="2"/>
  <c r="E1819" i="2"/>
  <c r="F2465" i="2"/>
  <c r="H1035" i="2"/>
  <c r="H102" i="2"/>
  <c r="H2367" i="2"/>
  <c r="H1779" i="2"/>
  <c r="H2754" i="2"/>
  <c r="H141" i="2"/>
  <c r="G140" i="2"/>
  <c r="H328" i="2"/>
  <c r="G327" i="2"/>
  <c r="G1267" i="2"/>
  <c r="H1268" i="2"/>
  <c r="H1053" i="2"/>
  <c r="G1052" i="2"/>
  <c r="H1052" i="2" s="1"/>
  <c r="H1723" i="2"/>
  <c r="G1722" i="2"/>
  <c r="H1722" i="2" s="1"/>
  <c r="G1772" i="2"/>
  <c r="H1772" i="2" s="1"/>
  <c r="H1773" i="2"/>
  <c r="H2046" i="2"/>
  <c r="G2045" i="2"/>
  <c r="H2254" i="2"/>
  <c r="G2253" i="2"/>
  <c r="H2753" i="2"/>
  <c r="G2752" i="2"/>
  <c r="H2752" i="2" s="1"/>
  <c r="G2744" i="2"/>
  <c r="H2745" i="2"/>
  <c r="H1778" i="2"/>
  <c r="G1777" i="2"/>
  <c r="H1777" i="2" s="1"/>
  <c r="F1690" i="2"/>
  <c r="F1819" i="2"/>
  <c r="E2743" i="2"/>
  <c r="H435" i="2"/>
  <c r="G434" i="2"/>
  <c r="H434" i="2" s="1"/>
  <c r="G541" i="2"/>
  <c r="H101" i="2"/>
  <c r="H410" i="2"/>
  <c r="G409" i="2"/>
  <c r="H409" i="2" s="1"/>
  <c r="H250" i="2"/>
  <c r="G249" i="2"/>
  <c r="G934" i="2"/>
  <c r="H934" i="2" s="1"/>
  <c r="H935" i="2"/>
  <c r="G183" i="2"/>
  <c r="H183" i="2" s="1"/>
  <c r="H184" i="2"/>
  <c r="E1275" i="2"/>
  <c r="G1738" i="2"/>
  <c r="H1738" i="2" s="1"/>
  <c r="H1739" i="2"/>
  <c r="H2169" i="2"/>
  <c r="G2168" i="2"/>
  <c r="H2468" i="2"/>
  <c r="G2467" i="2"/>
  <c r="H2532" i="2"/>
  <c r="G2531" i="2"/>
  <c r="H2531" i="2" s="1"/>
  <c r="H1054" i="2"/>
  <c r="H1433" i="2"/>
  <c r="G1432" i="2"/>
  <c r="H1794" i="2"/>
  <c r="G1793" i="2"/>
  <c r="F2744" i="2"/>
  <c r="F2743" i="2" s="1"/>
  <c r="H2412" i="2"/>
  <c r="H2648" i="2"/>
  <c r="G2647" i="2"/>
  <c r="F2133" i="2"/>
  <c r="H2133" i="2" s="1"/>
  <c r="H2134" i="2"/>
  <c r="H2358" i="2"/>
  <c r="G1518" i="2"/>
  <c r="H1518" i="2" s="1"/>
  <c r="H1519" i="2"/>
  <c r="H1760" i="2"/>
  <c r="G1759" i="2"/>
  <c r="H1759" i="2" s="1"/>
  <c r="H2396" i="2"/>
  <c r="H2697" i="2"/>
  <c r="G828" i="2"/>
  <c r="H829" i="2"/>
  <c r="H217" i="2"/>
  <c r="G216" i="2"/>
  <c r="H216" i="2" s="1"/>
  <c r="G1369" i="2"/>
  <c r="H1369" i="2" s="1"/>
  <c r="H1370" i="2"/>
  <c r="G1198" i="2"/>
  <c r="H1202" i="2"/>
  <c r="H2260" i="2"/>
  <c r="G2259" i="2"/>
  <c r="H2259" i="2" s="1"/>
  <c r="G459" i="2"/>
  <c r="H460" i="2"/>
  <c r="F664" i="2"/>
  <c r="H665" i="2"/>
  <c r="G808" i="2"/>
  <c r="H808" i="2" s="1"/>
  <c r="H809" i="2"/>
  <c r="H318" i="2"/>
  <c r="G317" i="2"/>
  <c r="H317" i="2" s="1"/>
  <c r="H543" i="2"/>
  <c r="F542" i="2"/>
  <c r="F541" i="2" s="1"/>
  <c r="F540" i="2" s="1"/>
  <c r="G945" i="2"/>
  <c r="H945" i="2" s="1"/>
  <c r="H946" i="2"/>
  <c r="G669" i="2"/>
  <c r="H669" i="2" s="1"/>
  <c r="H670" i="2"/>
  <c r="F1276" i="2"/>
  <c r="F1275" i="2" s="1"/>
  <c r="H1277" i="2"/>
  <c r="G1019" i="2"/>
  <c r="H1020" i="2"/>
  <c r="G1350" i="2"/>
  <c r="H1351" i="2"/>
  <c r="H1034" i="2"/>
  <c r="G1033" i="2"/>
  <c r="H1033" i="2" s="1"/>
  <c r="G1190" i="2"/>
  <c r="H1191" i="2"/>
  <c r="F2167" i="2"/>
  <c r="H2382" i="2"/>
  <c r="G2381" i="2"/>
  <c r="H2433" i="2"/>
  <c r="G2432" i="2"/>
  <c r="H2432" i="2" s="1"/>
  <c r="H1692" i="2"/>
  <c r="G1691" i="2"/>
  <c r="H1822" i="2"/>
  <c r="G1821" i="2"/>
  <c r="H2312" i="2"/>
  <c r="G2311" i="2"/>
  <c r="H2395" i="2"/>
  <c r="G2394" i="2"/>
  <c r="H2394" i="2" s="1"/>
  <c r="H2521" i="2"/>
  <c r="H1710" i="2"/>
  <c r="G1835" i="2"/>
  <c r="H1835" i="2" s="1"/>
  <c r="H1836" i="2"/>
  <c r="H2170" i="2"/>
  <c r="H2685" i="2"/>
  <c r="G2684" i="2"/>
  <c r="H2684" i="2" s="1"/>
  <c r="H2709" i="2"/>
  <c r="G2708" i="2"/>
  <c r="H2708" i="2" s="1"/>
  <c r="G718" i="2"/>
  <c r="H719" i="2"/>
  <c r="F248" i="2"/>
  <c r="F9" i="2"/>
  <c r="H160" i="2"/>
  <c r="G159" i="2"/>
  <c r="H159" i="2" s="1"/>
  <c r="G10" i="2"/>
  <c r="H792" i="2"/>
  <c r="G791" i="2"/>
  <c r="E248" i="2"/>
  <c r="G495" i="2"/>
  <c r="H496" i="2"/>
  <c r="G618" i="2"/>
  <c r="H618" i="2" s="1"/>
  <c r="H619" i="2"/>
  <c r="G1205" i="2"/>
  <c r="H1205" i="2" s="1"/>
  <c r="H1210" i="2"/>
  <c r="G1209" i="2"/>
  <c r="H1209" i="2" s="1"/>
  <c r="H1226" i="2"/>
  <c r="G1225" i="2"/>
  <c r="H1225" i="2" s="1"/>
  <c r="H1371" i="2"/>
  <c r="H579" i="2"/>
  <c r="G578" i="2"/>
  <c r="G1256" i="2"/>
  <c r="H1256" i="2" s="1"/>
  <c r="H1257" i="2"/>
  <c r="G1599" i="2"/>
  <c r="H1599" i="2" s="1"/>
  <c r="H1600" i="2"/>
  <c r="G1606" i="2"/>
  <c r="H1607" i="2"/>
  <c r="H2411" i="2"/>
  <c r="G2410" i="2"/>
  <c r="H2410" i="2" s="1"/>
  <c r="H2557" i="2"/>
  <c r="G2556" i="2"/>
  <c r="H2556" i="2" s="1"/>
  <c r="H2590" i="2"/>
  <c r="G2589" i="2"/>
  <c r="H1234" i="2"/>
  <c r="G1233" i="2"/>
  <c r="E2032" i="2"/>
  <c r="H2341" i="2"/>
  <c r="G2340" i="2"/>
  <c r="H2340" i="2" s="1"/>
  <c r="H2494" i="2"/>
  <c r="G2493" i="2"/>
  <c r="H2493" i="2" s="1"/>
  <c r="H2217" i="2"/>
  <c r="G2216" i="2"/>
  <c r="H2434" i="2"/>
  <c r="F2032" i="2"/>
  <c r="F257" i="1"/>
  <c r="G257" i="1"/>
  <c r="G1284" i="2" l="1"/>
  <c r="H1284" i="2" s="1"/>
  <c r="H1285" i="2"/>
  <c r="H1276" i="2"/>
  <c r="G1938" i="2"/>
  <c r="H1938" i="2" s="1"/>
  <c r="E2740" i="2"/>
  <c r="E2757" i="2" s="1"/>
  <c r="E2758" i="2" s="1"/>
  <c r="G827" i="2"/>
  <c r="H827" i="2" s="1"/>
  <c r="H828" i="2"/>
  <c r="H140" i="2"/>
  <c r="G139" i="2"/>
  <c r="H139" i="2" s="1"/>
  <c r="H1233" i="2"/>
  <c r="G1232" i="2"/>
  <c r="H1232" i="2" s="1"/>
  <c r="H2216" i="2"/>
  <c r="G2215" i="2"/>
  <c r="H2215" i="2" s="1"/>
  <c r="G1605" i="2"/>
  <c r="H1605" i="2" s="1"/>
  <c r="H1606" i="2"/>
  <c r="H495" i="2"/>
  <c r="G494" i="2"/>
  <c r="H494" i="2" s="1"/>
  <c r="G1197" i="2"/>
  <c r="H1197" i="2" s="1"/>
  <c r="H1198" i="2"/>
  <c r="H1793" i="2"/>
  <c r="G1792" i="2"/>
  <c r="H1792" i="2" s="1"/>
  <c r="G540" i="2"/>
  <c r="H540" i="2" s="1"/>
  <c r="H541" i="2"/>
  <c r="H2253" i="2"/>
  <c r="H327" i="2"/>
  <c r="G326" i="2"/>
  <c r="H326" i="2" s="1"/>
  <c r="H791" i="2"/>
  <c r="G790" i="2"/>
  <c r="H2647" i="2"/>
  <c r="G2646" i="2"/>
  <c r="H249" i="2"/>
  <c r="H2045" i="2"/>
  <c r="G2044" i="2"/>
  <c r="H2589" i="2"/>
  <c r="G2588" i="2"/>
  <c r="H2588" i="2" s="1"/>
  <c r="H578" i="2"/>
  <c r="G577" i="2"/>
  <c r="H718" i="2"/>
  <c r="G713" i="2"/>
  <c r="H713" i="2" s="1"/>
  <c r="H2311" i="2"/>
  <c r="G2310" i="2"/>
  <c r="H2310" i="2" s="1"/>
  <c r="H1691" i="2"/>
  <c r="G1690" i="2"/>
  <c r="H1690" i="2" s="1"/>
  <c r="H2381" i="2"/>
  <c r="G2380" i="2"/>
  <c r="G1189" i="2"/>
  <c r="H1189" i="2" s="1"/>
  <c r="H1190" i="2"/>
  <c r="G1349" i="2"/>
  <c r="H1350" i="2"/>
  <c r="H664" i="2"/>
  <c r="F577" i="2"/>
  <c r="F2740" i="2" s="1"/>
  <c r="F2757" i="2" s="1"/>
  <c r="F2758" i="2" s="1"/>
  <c r="H2168" i="2"/>
  <c r="H2744" i="2"/>
  <c r="G2743" i="2"/>
  <c r="H2743" i="2" s="1"/>
  <c r="H1432" i="2"/>
  <c r="G1431" i="2"/>
  <c r="H1431" i="2" s="1"/>
  <c r="H10" i="2"/>
  <c r="H1821" i="2"/>
  <c r="G1820" i="2"/>
  <c r="G1018" i="2"/>
  <c r="H1018" i="2" s="1"/>
  <c r="H1019" i="2"/>
  <c r="H459" i="2"/>
  <c r="G2696" i="2"/>
  <c r="H2696" i="2" s="1"/>
  <c r="H2467" i="2"/>
  <c r="G2466" i="2"/>
  <c r="H542" i="2"/>
  <c r="G1266" i="2"/>
  <c r="H1267" i="2"/>
  <c r="H242" i="1"/>
  <c r="H241" i="1"/>
  <c r="G9" i="2" l="1"/>
  <c r="H9" i="2" s="1"/>
  <c r="G248" i="2"/>
  <c r="H248" i="2" s="1"/>
  <c r="G2252" i="2"/>
  <c r="H2252" i="2" s="1"/>
  <c r="H790" i="2"/>
  <c r="G789" i="2"/>
  <c r="H789" i="2" s="1"/>
  <c r="H1820" i="2"/>
  <c r="G1819" i="2"/>
  <c r="H1819" i="2" s="1"/>
  <c r="H2466" i="2"/>
  <c r="G2465" i="2"/>
  <c r="H2465" i="2" s="1"/>
  <c r="G458" i="2"/>
  <c r="H458" i="2" s="1"/>
  <c r="G2167" i="2"/>
  <c r="H2167" i="2" s="1"/>
  <c r="H2380" i="2"/>
  <c r="G2350" i="2"/>
  <c r="H2350" i="2" s="1"/>
  <c r="H577" i="2"/>
  <c r="H2044" i="2"/>
  <c r="G2032" i="2"/>
  <c r="H2032" i="2" s="1"/>
  <c r="H2646" i="2"/>
  <c r="G2641" i="2"/>
  <c r="H2641" i="2" s="1"/>
  <c r="G1265" i="2"/>
  <c r="H1265" i="2" s="1"/>
  <c r="H1266" i="2"/>
  <c r="H1349" i="2"/>
  <c r="G1275" i="2"/>
  <c r="H1275" i="2" s="1"/>
  <c r="G707" i="1"/>
  <c r="G706" i="1" s="1"/>
  <c r="F707" i="1"/>
  <c r="E707" i="1"/>
  <c r="G694" i="1"/>
  <c r="H711" i="1"/>
  <c r="H708" i="1"/>
  <c r="G468" i="1"/>
  <c r="G2740" i="2" l="1"/>
  <c r="H130" i="1"/>
  <c r="F123" i="1"/>
  <c r="G132" i="1"/>
  <c r="G2757" i="2" l="1"/>
  <c r="G2758" i="2" s="1"/>
  <c r="H2740" i="2"/>
  <c r="H118" i="1"/>
  <c r="H103" i="1"/>
  <c r="F660" i="1" l="1"/>
  <c r="G660" i="1"/>
  <c r="E660" i="1"/>
  <c r="G631" i="1"/>
  <c r="F631" i="1"/>
  <c r="E631" i="1"/>
  <c r="H633" i="1"/>
  <c r="F288" i="1"/>
  <c r="G288" i="1"/>
  <c r="E288" i="1"/>
  <c r="H281" i="1"/>
  <c r="H276" i="1"/>
  <c r="G204" i="1"/>
  <c r="F204" i="1"/>
  <c r="E204" i="1"/>
  <c r="E186" i="1"/>
  <c r="F186" i="1"/>
  <c r="G186" i="1"/>
  <c r="H188" i="1"/>
  <c r="G152" i="1"/>
  <c r="H14" i="1"/>
  <c r="G593" i="1" l="1"/>
  <c r="G571" i="1"/>
  <c r="G564" i="1"/>
  <c r="F604" i="1"/>
  <c r="G604" i="1"/>
  <c r="E604" i="1"/>
  <c r="F593" i="1"/>
  <c r="E593" i="1"/>
  <c r="H603" i="1"/>
  <c r="F576" i="1"/>
  <c r="H587" i="1"/>
  <c r="H588" i="1"/>
  <c r="H589" i="1"/>
  <c r="F590" i="1"/>
  <c r="G590" i="1"/>
  <c r="E590" i="1"/>
  <c r="F571" i="1"/>
  <c r="F570" i="1" s="1"/>
  <c r="E571" i="1"/>
  <c r="H573" i="1"/>
  <c r="H569" i="1"/>
  <c r="H572" i="1"/>
  <c r="F568" i="1"/>
  <c r="G568" i="1"/>
  <c r="E568" i="1"/>
  <c r="H557" i="1"/>
  <c r="H558" i="1"/>
  <c r="H560" i="1"/>
  <c r="H561" i="1"/>
  <c r="H556" i="1"/>
  <c r="E559" i="1"/>
  <c r="G360" i="1"/>
  <c r="G353" i="1"/>
  <c r="G349" i="1" s="1"/>
  <c r="F353" i="1"/>
  <c r="F349" i="1" s="1"/>
  <c r="E353" i="1"/>
  <c r="E349" i="1" s="1"/>
  <c r="G448" i="1"/>
  <c r="G447" i="1" s="1"/>
  <c r="F448" i="1"/>
  <c r="F447" i="1" s="1"/>
  <c r="E448" i="1"/>
  <c r="E447" i="1" s="1"/>
  <c r="H457" i="1"/>
  <c r="H455" i="1"/>
  <c r="H431" i="1"/>
  <c r="H428" i="1"/>
  <c r="H758" i="1"/>
  <c r="H757" i="1"/>
  <c r="G748" i="1"/>
  <c r="G747" i="1" s="1"/>
  <c r="G746" i="1" s="1"/>
  <c r="F748" i="1"/>
  <c r="F747" i="1" s="1"/>
  <c r="F746" i="1" s="1"/>
  <c r="E748" i="1"/>
  <c r="E747" i="1" s="1"/>
  <c r="E746" i="1" s="1"/>
  <c r="H740" i="1"/>
  <c r="H739" i="1"/>
  <c r="G737" i="1"/>
  <c r="F737" i="1"/>
  <c r="F736" i="1" s="1"/>
  <c r="F735" i="1" s="1"/>
  <c r="E737" i="1"/>
  <c r="E736" i="1" s="1"/>
  <c r="E735" i="1" s="1"/>
  <c r="G733" i="1"/>
  <c r="F733" i="1"/>
  <c r="E733" i="1"/>
  <c r="H732" i="1"/>
  <c r="G730" i="1"/>
  <c r="F730" i="1"/>
  <c r="E730" i="1"/>
  <c r="H728" i="1"/>
  <c r="H727" i="1"/>
  <c r="H726" i="1"/>
  <c r="H725" i="1"/>
  <c r="G724" i="1"/>
  <c r="G723" i="1" s="1"/>
  <c r="F724" i="1"/>
  <c r="F723" i="1" s="1"/>
  <c r="E724" i="1"/>
  <c r="E723" i="1" s="1"/>
  <c r="H721" i="1"/>
  <c r="G720" i="1"/>
  <c r="F720" i="1"/>
  <c r="E720" i="1"/>
  <c r="G716" i="1"/>
  <c r="F716" i="1"/>
  <c r="E716" i="1"/>
  <c r="F713" i="1"/>
  <c r="H710" i="1"/>
  <c r="H709" i="1"/>
  <c r="E706" i="1"/>
  <c r="H705" i="1"/>
  <c r="H704" i="1"/>
  <c r="H703" i="1"/>
  <c r="H702" i="1"/>
  <c r="H701" i="1"/>
  <c r="H700" i="1"/>
  <c r="G697" i="1"/>
  <c r="G693" i="1" s="1"/>
  <c r="F697" i="1"/>
  <c r="E697" i="1"/>
  <c r="F694" i="1"/>
  <c r="E694" i="1"/>
  <c r="H689" i="1"/>
  <c r="G688" i="1"/>
  <c r="F688" i="1"/>
  <c r="F687" i="1" s="1"/>
  <c r="E688" i="1"/>
  <c r="E687" i="1" s="1"/>
  <c r="H686" i="1"/>
  <c r="G681" i="1"/>
  <c r="G680" i="1" s="1"/>
  <c r="F681" i="1"/>
  <c r="F680" i="1" s="1"/>
  <c r="E681" i="1"/>
  <c r="E680" i="1" s="1"/>
  <c r="G675" i="1"/>
  <c r="G674" i="1" s="1"/>
  <c r="F675" i="1"/>
  <c r="F674" i="1" s="1"/>
  <c r="E675" i="1"/>
  <c r="E674" i="1" s="1"/>
  <c r="G667" i="1"/>
  <c r="G666" i="1" s="1"/>
  <c r="F667" i="1"/>
  <c r="F666" i="1" s="1"/>
  <c r="E667" i="1"/>
  <c r="E666" i="1" s="1"/>
  <c r="H662" i="1"/>
  <c r="G659" i="1"/>
  <c r="F659" i="1"/>
  <c r="E659" i="1"/>
  <c r="H657" i="1"/>
  <c r="H656" i="1"/>
  <c r="H654" i="1"/>
  <c r="G653" i="1"/>
  <c r="F653" i="1"/>
  <c r="F652" i="1" s="1"/>
  <c r="E653" i="1"/>
  <c r="E652" i="1" s="1"/>
  <c r="H650" i="1"/>
  <c r="H647" i="1"/>
  <c r="H645" i="1"/>
  <c r="H644" i="1"/>
  <c r="G643" i="1"/>
  <c r="F643" i="1"/>
  <c r="E643" i="1"/>
  <c r="G642" i="1"/>
  <c r="F642" i="1"/>
  <c r="E642" i="1"/>
  <c r="H639" i="1"/>
  <c r="G636" i="1"/>
  <c r="F636" i="1"/>
  <c r="F635" i="1" s="1"/>
  <c r="E636" i="1"/>
  <c r="E635" i="1" s="1"/>
  <c r="H632" i="1"/>
  <c r="F630" i="1"/>
  <c r="E630" i="1"/>
  <c r="H627" i="1"/>
  <c r="H626" i="1"/>
  <c r="H625" i="1"/>
  <c r="G624" i="1"/>
  <c r="G623" i="1" s="1"/>
  <c r="F624" i="1"/>
  <c r="F623" i="1" s="1"/>
  <c r="E624" i="1"/>
  <c r="E623" i="1" s="1"/>
  <c r="H621" i="1"/>
  <c r="G620" i="1"/>
  <c r="F620" i="1"/>
  <c r="F619" i="1" s="1"/>
  <c r="E620" i="1"/>
  <c r="E619" i="1" s="1"/>
  <c r="G613" i="1"/>
  <c r="G612" i="1" s="1"/>
  <c r="F613" i="1"/>
  <c r="F612" i="1" s="1"/>
  <c r="E613" i="1"/>
  <c r="E612" i="1" s="1"/>
  <c r="H610" i="1"/>
  <c r="H609" i="1"/>
  <c r="H608" i="1"/>
  <c r="H607" i="1"/>
  <c r="H606" i="1"/>
  <c r="H605" i="1"/>
  <c r="H602" i="1"/>
  <c r="H601" i="1"/>
  <c r="H600" i="1"/>
  <c r="H599" i="1"/>
  <c r="H598" i="1"/>
  <c r="H597" i="1"/>
  <c r="H596" i="1"/>
  <c r="H595" i="1"/>
  <c r="H594" i="1"/>
  <c r="H586" i="1"/>
  <c r="H585" i="1"/>
  <c r="H584" i="1"/>
  <c r="H583" i="1"/>
  <c r="H582" i="1"/>
  <c r="H580" i="1"/>
  <c r="G576" i="1"/>
  <c r="E576" i="1"/>
  <c r="F564" i="1"/>
  <c r="E564" i="1"/>
  <c r="G559" i="1"/>
  <c r="F559" i="1"/>
  <c r="H555" i="1"/>
  <c r="H552" i="1"/>
  <c r="H551" i="1"/>
  <c r="H550" i="1"/>
  <c r="H549" i="1"/>
  <c r="H548" i="1"/>
  <c r="H547" i="1"/>
  <c r="H546" i="1"/>
  <c r="H545" i="1"/>
  <c r="G544" i="1"/>
  <c r="F544" i="1"/>
  <c r="E544" i="1"/>
  <c r="H539" i="1"/>
  <c r="H538" i="1"/>
  <c r="H535" i="1"/>
  <c r="H534" i="1"/>
  <c r="H533" i="1"/>
  <c r="H532" i="1"/>
  <c r="G531" i="1"/>
  <c r="F531" i="1"/>
  <c r="F530" i="1" s="1"/>
  <c r="E531" i="1"/>
  <c r="E530" i="1" s="1"/>
  <c r="H528" i="1"/>
  <c r="H527" i="1"/>
  <c r="G526" i="1"/>
  <c r="F526" i="1"/>
  <c r="F525" i="1" s="1"/>
  <c r="E526" i="1"/>
  <c r="E525" i="1" s="1"/>
  <c r="H523" i="1"/>
  <c r="F522" i="1"/>
  <c r="H521" i="1"/>
  <c r="H520" i="1"/>
  <c r="H519" i="1"/>
  <c r="H518" i="1"/>
  <c r="H517" i="1"/>
  <c r="H516" i="1"/>
  <c r="G515" i="1"/>
  <c r="G514" i="1" s="1"/>
  <c r="F515" i="1"/>
  <c r="E515" i="1"/>
  <c r="E514" i="1" s="1"/>
  <c r="H511" i="1"/>
  <c r="G510" i="1"/>
  <c r="F510" i="1"/>
  <c r="F509" i="1" s="1"/>
  <c r="E510" i="1"/>
  <c r="E509" i="1" s="1"/>
  <c r="H507" i="1"/>
  <c r="G506" i="1"/>
  <c r="G505" i="1" s="1"/>
  <c r="F506" i="1"/>
  <c r="F505" i="1" s="1"/>
  <c r="E506" i="1"/>
  <c r="E505" i="1" s="1"/>
  <c r="G501" i="1"/>
  <c r="G500" i="1" s="1"/>
  <c r="F501" i="1"/>
  <c r="F500" i="1" s="1"/>
  <c r="E501" i="1"/>
  <c r="E500" i="1" s="1"/>
  <c r="H499" i="1"/>
  <c r="H498" i="1"/>
  <c r="H497" i="1"/>
  <c r="H496" i="1"/>
  <c r="H495" i="1"/>
  <c r="H494" i="1"/>
  <c r="H493" i="1"/>
  <c r="H492" i="1"/>
  <c r="H491" i="1"/>
  <c r="H490" i="1"/>
  <c r="H489" i="1"/>
  <c r="G488" i="1"/>
  <c r="G486" i="1" s="1"/>
  <c r="F488" i="1"/>
  <c r="F486" i="1" s="1"/>
  <c r="E488" i="1"/>
  <c r="E486" i="1" s="1"/>
  <c r="G484" i="1"/>
  <c r="G482" i="1" s="1"/>
  <c r="F484" i="1"/>
  <c r="F483" i="1" s="1"/>
  <c r="F482" i="1" s="1"/>
  <c r="E484" i="1"/>
  <c r="E482" i="1" s="1"/>
  <c r="G480" i="1"/>
  <c r="G478" i="1" s="1"/>
  <c r="F480" i="1"/>
  <c r="F479" i="1" s="1"/>
  <c r="F478" i="1" s="1"/>
  <c r="E480" i="1"/>
  <c r="E478" i="1" s="1"/>
  <c r="H477" i="1"/>
  <c r="H476" i="1"/>
  <c r="H475" i="1"/>
  <c r="H474" i="1"/>
  <c r="H473" i="1"/>
  <c r="H470" i="1"/>
  <c r="H469" i="1"/>
  <c r="F468" i="1"/>
  <c r="H467" i="1"/>
  <c r="H466" i="1"/>
  <c r="G465" i="1"/>
  <c r="F465" i="1"/>
  <c r="H462" i="1"/>
  <c r="H461" i="1"/>
  <c r="G460" i="1"/>
  <c r="F460" i="1"/>
  <c r="E460" i="1"/>
  <c r="H459" i="1"/>
  <c r="H458" i="1"/>
  <c r="H456" i="1"/>
  <c r="H454" i="1"/>
  <c r="G452" i="1"/>
  <c r="F452" i="1"/>
  <c r="E452" i="1"/>
  <c r="H449" i="1"/>
  <c r="H444" i="1"/>
  <c r="H443" i="1"/>
  <c r="H442" i="1"/>
  <c r="H441" i="1"/>
  <c r="H440" i="1"/>
  <c r="H439" i="1"/>
  <c r="G437" i="1"/>
  <c r="F437" i="1"/>
  <c r="F436" i="1" s="1"/>
  <c r="E437" i="1"/>
  <c r="E436" i="1" s="1"/>
  <c r="H433" i="1"/>
  <c r="H432" i="1"/>
  <c r="H430" i="1"/>
  <c r="H429" i="1"/>
  <c r="H427" i="1"/>
  <c r="H425" i="1"/>
  <c r="G424" i="1"/>
  <c r="F424" i="1"/>
  <c r="F423" i="1" s="1"/>
  <c r="E424" i="1"/>
  <c r="E423" i="1" s="1"/>
  <c r="H418" i="1"/>
  <c r="G414" i="1"/>
  <c r="F414" i="1"/>
  <c r="F413" i="1" s="1"/>
  <c r="E414" i="1"/>
  <c r="E413" i="1" s="1"/>
  <c r="H412" i="1"/>
  <c r="H411" i="1"/>
  <c r="H410" i="1"/>
  <c r="H409" i="1"/>
  <c r="H407" i="1"/>
  <c r="H406" i="1"/>
  <c r="G405" i="1"/>
  <c r="F405" i="1"/>
  <c r="F404" i="1" s="1"/>
  <c r="E405" i="1"/>
  <c r="E404" i="1" s="1"/>
  <c r="H402" i="1"/>
  <c r="H401" i="1"/>
  <c r="H400" i="1"/>
  <c r="H399" i="1"/>
  <c r="G398" i="1"/>
  <c r="F398" i="1"/>
  <c r="E398" i="1"/>
  <c r="E391" i="1" s="1"/>
  <c r="H397" i="1"/>
  <c r="H396" i="1"/>
  <c r="H395" i="1"/>
  <c r="H394" i="1"/>
  <c r="H393" i="1"/>
  <c r="G392" i="1"/>
  <c r="F392" i="1"/>
  <c r="H390" i="1"/>
  <c r="H389" i="1"/>
  <c r="H387" i="1"/>
  <c r="H386" i="1"/>
  <c r="H385" i="1"/>
  <c r="G384" i="1"/>
  <c r="F384" i="1"/>
  <c r="E384" i="1"/>
  <c r="H383" i="1"/>
  <c r="H382" i="1"/>
  <c r="H381" i="1"/>
  <c r="H380" i="1"/>
  <c r="H379" i="1"/>
  <c r="H378" i="1"/>
  <c r="G377" i="1"/>
  <c r="F377" i="1"/>
  <c r="E377" i="1"/>
  <c r="H374" i="1"/>
  <c r="G373" i="1"/>
  <c r="G372" i="1" s="1"/>
  <c r="F373" i="1"/>
  <c r="F372" i="1" s="1"/>
  <c r="H370" i="1"/>
  <c r="G369" i="1"/>
  <c r="F369" i="1"/>
  <c r="F368" i="1" s="1"/>
  <c r="E369" i="1"/>
  <c r="E368" i="1" s="1"/>
  <c r="H367" i="1"/>
  <c r="H366" i="1"/>
  <c r="H365" i="1"/>
  <c r="H364" i="1"/>
  <c r="H362" i="1"/>
  <c r="F360" i="1"/>
  <c r="F359" i="1" s="1"/>
  <c r="E360" i="1"/>
  <c r="E359" i="1" s="1"/>
  <c r="H357" i="1"/>
  <c r="G356" i="1"/>
  <c r="G355" i="1" s="1"/>
  <c r="F356" i="1"/>
  <c r="F355" i="1" s="1"/>
  <c r="E356" i="1"/>
  <c r="E355" i="1" s="1"/>
  <c r="H354" i="1"/>
  <c r="H352" i="1"/>
  <c r="H351" i="1"/>
  <c r="H347" i="1"/>
  <c r="G346" i="1"/>
  <c r="F346" i="1"/>
  <c r="F345" i="1" s="1"/>
  <c r="E346" i="1"/>
  <c r="E345" i="1" s="1"/>
  <c r="H342" i="1"/>
  <c r="H341" i="1"/>
  <c r="G340" i="1"/>
  <c r="F340" i="1"/>
  <c r="F339" i="1" s="1"/>
  <c r="E340" i="1"/>
  <c r="E339" i="1" s="1"/>
  <c r="H337" i="1"/>
  <c r="H334" i="1"/>
  <c r="G332" i="1"/>
  <c r="F332" i="1"/>
  <c r="F331" i="1" s="1"/>
  <c r="E332" i="1"/>
  <c r="E331" i="1" s="1"/>
  <c r="H328" i="1"/>
  <c r="H327" i="1"/>
  <c r="G326" i="1"/>
  <c r="G325" i="1" s="1"/>
  <c r="F326" i="1"/>
  <c r="F325" i="1" s="1"/>
  <c r="F324" i="1" s="1"/>
  <c r="H322" i="1"/>
  <c r="G321" i="1"/>
  <c r="G320" i="1" s="1"/>
  <c r="G319" i="1" s="1"/>
  <c r="F321" i="1"/>
  <c r="F320" i="1" s="1"/>
  <c r="F319" i="1" s="1"/>
  <c r="E321" i="1"/>
  <c r="E320" i="1" s="1"/>
  <c r="E319" i="1" s="1"/>
  <c r="H318" i="1"/>
  <c r="H317" i="1"/>
  <c r="H316" i="1"/>
  <c r="H315" i="1"/>
  <c r="H314" i="1"/>
  <c r="H313" i="1"/>
  <c r="H312" i="1"/>
  <c r="G311" i="1"/>
  <c r="F311" i="1"/>
  <c r="E311" i="1"/>
  <c r="H310" i="1"/>
  <c r="H309" i="1"/>
  <c r="H308" i="1"/>
  <c r="H307" i="1"/>
  <c r="H305" i="1"/>
  <c r="H304" i="1"/>
  <c r="H303" i="1"/>
  <c r="H301" i="1"/>
  <c r="H300" i="1"/>
  <c r="H299" i="1"/>
  <c r="H297" i="1"/>
  <c r="H296" i="1"/>
  <c r="H295" i="1"/>
  <c r="H294" i="1"/>
  <c r="H293" i="1"/>
  <c r="H291" i="1"/>
  <c r="H285" i="1"/>
  <c r="G284" i="1"/>
  <c r="G283" i="1" s="1"/>
  <c r="F284" i="1"/>
  <c r="F283" i="1" s="1"/>
  <c r="G280" i="1"/>
  <c r="F280" i="1"/>
  <c r="F279" i="1" s="1"/>
  <c r="E280" i="1"/>
  <c r="E279" i="1" s="1"/>
  <c r="H274" i="1"/>
  <c r="H273" i="1"/>
  <c r="H272" i="1"/>
  <c r="H268" i="1"/>
  <c r="G267" i="1"/>
  <c r="G266" i="1" s="1"/>
  <c r="F267" i="1"/>
  <c r="F266" i="1" s="1"/>
  <c r="E267" i="1"/>
  <c r="E266" i="1" s="1"/>
  <c r="H264" i="1"/>
  <c r="H263" i="1"/>
  <c r="G262" i="1"/>
  <c r="F262" i="1"/>
  <c r="F261" i="1" s="1"/>
  <c r="E262" i="1"/>
  <c r="E261" i="1" s="1"/>
  <c r="H256" i="1"/>
  <c r="H255" i="1"/>
  <c r="H252" i="1"/>
  <c r="H250" i="1"/>
  <c r="H248" i="1"/>
  <c r="H247" i="1"/>
  <c r="H246" i="1"/>
  <c r="E239" i="1"/>
  <c r="H237" i="1"/>
  <c r="H236" i="1"/>
  <c r="G235" i="1"/>
  <c r="G234" i="1" s="1"/>
  <c r="F235" i="1"/>
  <c r="F234" i="1" s="1"/>
  <c r="E235" i="1"/>
  <c r="E234" i="1" s="1"/>
  <c r="H230" i="1"/>
  <c r="H229" i="1"/>
  <c r="H228" i="1"/>
  <c r="G227" i="1"/>
  <c r="F227" i="1"/>
  <c r="F226" i="1" s="1"/>
  <c r="E227" i="1"/>
  <c r="E226" i="1" s="1"/>
  <c r="H225" i="1"/>
  <c r="H224" i="1"/>
  <c r="H223" i="1"/>
  <c r="H222" i="1"/>
  <c r="H221" i="1"/>
  <c r="G220" i="1"/>
  <c r="F220" i="1"/>
  <c r="G216" i="1"/>
  <c r="G215" i="1" s="1"/>
  <c r="F216" i="1"/>
  <c r="F215" i="1" s="1"/>
  <c r="E216" i="1"/>
  <c r="E215" i="1" s="1"/>
  <c r="H213" i="1"/>
  <c r="F212" i="1"/>
  <c r="E203" i="1"/>
  <c r="E202" i="1" s="1"/>
  <c r="H201" i="1"/>
  <c r="H200" i="1"/>
  <c r="H199" i="1"/>
  <c r="H198" i="1"/>
  <c r="H196" i="1"/>
  <c r="H195" i="1"/>
  <c r="H194" i="1"/>
  <c r="H193" i="1"/>
  <c r="H192" i="1"/>
  <c r="G191" i="1"/>
  <c r="G190" i="1" s="1"/>
  <c r="F191" i="1"/>
  <c r="F190" i="1" s="1"/>
  <c r="E191" i="1"/>
  <c r="E190" i="1" s="1"/>
  <c r="F185" i="1"/>
  <c r="E185" i="1"/>
  <c r="G183" i="1"/>
  <c r="F183" i="1"/>
  <c r="E183" i="1"/>
  <c r="H182" i="1"/>
  <c r="H179" i="1"/>
  <c r="H178" i="1"/>
  <c r="G177" i="1"/>
  <c r="F177" i="1"/>
  <c r="E177" i="1"/>
  <c r="H172" i="1"/>
  <c r="G171" i="1"/>
  <c r="F171" i="1"/>
  <c r="E171" i="1"/>
  <c r="H168" i="1"/>
  <c r="H167" i="1"/>
  <c r="H166" i="1"/>
  <c r="H165" i="1"/>
  <c r="G164" i="1"/>
  <c r="F164" i="1"/>
  <c r="E164" i="1"/>
  <c r="H160" i="1"/>
  <c r="G159" i="1"/>
  <c r="G158" i="1" s="1"/>
  <c r="F159" i="1"/>
  <c r="F158" i="1" s="1"/>
  <c r="E159" i="1"/>
  <c r="E158" i="1" s="1"/>
  <c r="H155" i="1"/>
  <c r="H154" i="1"/>
  <c r="G151" i="1"/>
  <c r="F152" i="1"/>
  <c r="F151" i="1" s="1"/>
  <c r="E152" i="1"/>
  <c r="E151" i="1" s="1"/>
  <c r="H148" i="1"/>
  <c r="H147" i="1"/>
  <c r="H146" i="1"/>
  <c r="G145" i="1"/>
  <c r="F145" i="1"/>
  <c r="F144" i="1" s="1"/>
  <c r="E145" i="1"/>
  <c r="E144" i="1" s="1"/>
  <c r="H143" i="1"/>
  <c r="H142" i="1"/>
  <c r="H141" i="1"/>
  <c r="H140" i="1"/>
  <c r="H139" i="1"/>
  <c r="H138" i="1"/>
  <c r="H137" i="1"/>
  <c r="H136" i="1"/>
  <c r="H135" i="1"/>
  <c r="H129" i="1"/>
  <c r="H128" i="1"/>
  <c r="H127" i="1"/>
  <c r="H126" i="1"/>
  <c r="G123" i="1"/>
  <c r="E123" i="1"/>
  <c r="H122" i="1"/>
  <c r="H121" i="1"/>
  <c r="H120" i="1"/>
  <c r="H119" i="1"/>
  <c r="G107" i="1"/>
  <c r="E107" i="1"/>
  <c r="G102" i="1"/>
  <c r="G101" i="1" s="1"/>
  <c r="F102" i="1"/>
  <c r="F101" i="1" s="1"/>
  <c r="E102" i="1"/>
  <c r="E101" i="1" s="1"/>
  <c r="H97" i="1"/>
  <c r="G94" i="1"/>
  <c r="G93" i="1" s="1"/>
  <c r="F94" i="1"/>
  <c r="F93" i="1" s="1"/>
  <c r="E94" i="1"/>
  <c r="E93" i="1" s="1"/>
  <c r="H92" i="1"/>
  <c r="H90" i="1"/>
  <c r="H89" i="1"/>
  <c r="H88" i="1"/>
  <c r="G87" i="1"/>
  <c r="F87" i="1"/>
  <c r="E87" i="1"/>
  <c r="H86" i="1"/>
  <c r="G85" i="1"/>
  <c r="F85" i="1"/>
  <c r="E85" i="1"/>
  <c r="H83" i="1"/>
  <c r="H82" i="1"/>
  <c r="G81" i="1"/>
  <c r="F81" i="1"/>
  <c r="E81" i="1"/>
  <c r="H80" i="1"/>
  <c r="H79" i="1"/>
  <c r="H78" i="1"/>
  <c r="H77" i="1"/>
  <c r="H76" i="1"/>
  <c r="G72" i="1"/>
  <c r="F72" i="1"/>
  <c r="E72" i="1"/>
  <c r="H69" i="1"/>
  <c r="H68" i="1"/>
  <c r="H67" i="1"/>
  <c r="H66" i="1"/>
  <c r="H65" i="1"/>
  <c r="H64" i="1"/>
  <c r="H63" i="1"/>
  <c r="H62" i="1"/>
  <c r="H61" i="1"/>
  <c r="G60" i="1"/>
  <c r="F60" i="1"/>
  <c r="E60" i="1"/>
  <c r="H59" i="1"/>
  <c r="H58" i="1"/>
  <c r="G56" i="1"/>
  <c r="F56" i="1"/>
  <c r="E56" i="1"/>
  <c r="H52" i="1"/>
  <c r="G50" i="1"/>
  <c r="G49" i="1" s="1"/>
  <c r="G48" i="1" s="1"/>
  <c r="F50" i="1"/>
  <c r="F49" i="1" s="1"/>
  <c r="F48" i="1" s="1"/>
  <c r="E50" i="1"/>
  <c r="E49" i="1" s="1"/>
  <c r="E48" i="1" s="1"/>
  <c r="H46" i="1"/>
  <c r="H45" i="1"/>
  <c r="G44" i="1"/>
  <c r="G43" i="1" s="1"/>
  <c r="F44" i="1"/>
  <c r="F43" i="1" s="1"/>
  <c r="F42" i="1" s="1"/>
  <c r="E44" i="1"/>
  <c r="E43" i="1" s="1"/>
  <c r="E42" i="1" s="1"/>
  <c r="H39" i="1"/>
  <c r="H38" i="1"/>
  <c r="G34" i="1"/>
  <c r="F34" i="1"/>
  <c r="F33" i="1" s="1"/>
  <c r="E34" i="1"/>
  <c r="E33" i="1" s="1"/>
  <c r="H32" i="1"/>
  <c r="F31" i="1"/>
  <c r="H27" i="1"/>
  <c r="G26" i="1"/>
  <c r="G25" i="1" s="1"/>
  <c r="F26" i="1"/>
  <c r="E26" i="1"/>
  <c r="E25" i="1" s="1"/>
  <c r="H23" i="1"/>
  <c r="H22" i="1"/>
  <c r="H21" i="1"/>
  <c r="H20" i="1"/>
  <c r="H19" i="1"/>
  <c r="G18" i="1"/>
  <c r="F18" i="1"/>
  <c r="F17" i="1" s="1"/>
  <c r="E18" i="1"/>
  <c r="E17" i="1" s="1"/>
  <c r="H16" i="1"/>
  <c r="F15" i="1"/>
  <c r="H11" i="1"/>
  <c r="G10" i="1"/>
  <c r="G9" i="1" s="1"/>
  <c r="F10" i="1"/>
  <c r="E10" i="1"/>
  <c r="E9" i="1" s="1"/>
  <c r="F563" i="1" l="1"/>
  <c r="E575" i="1"/>
  <c r="E592" i="1"/>
  <c r="G279" i="1"/>
  <c r="H279" i="1" s="1"/>
  <c r="H280" i="1"/>
  <c r="E84" i="1"/>
  <c r="G464" i="1"/>
  <c r="G391" i="1"/>
  <c r="G575" i="1"/>
  <c r="F706" i="1"/>
  <c r="H568" i="1"/>
  <c r="H604" i="1"/>
  <c r="F84" i="1"/>
  <c r="F514" i="1"/>
  <c r="H514" i="1" s="1"/>
  <c r="G84" i="1"/>
  <c r="G563" i="1"/>
  <c r="E71" i="1"/>
  <c r="F71" i="1"/>
  <c r="F391" i="1"/>
  <c r="E729" i="1"/>
  <c r="F464" i="1"/>
  <c r="E563" i="1"/>
  <c r="G592" i="1"/>
  <c r="F575" i="1"/>
  <c r="H559" i="1"/>
  <c r="H448" i="1"/>
  <c r="H353" i="1"/>
  <c r="H349" i="1"/>
  <c r="H447" i="1"/>
  <c r="E693" i="1"/>
  <c r="E287" i="1"/>
  <c r="E233" i="1" s="1"/>
  <c r="E176" i="1"/>
  <c r="E175" i="1" s="1"/>
  <c r="G376" i="1"/>
  <c r="F150" i="1"/>
  <c r="G150" i="1"/>
  <c r="H56" i="1"/>
  <c r="F55" i="1"/>
  <c r="F54" i="1" s="1"/>
  <c r="G163" i="1"/>
  <c r="G162" i="1" s="1"/>
  <c r="F451" i="1"/>
  <c r="F403" i="1" s="1"/>
  <c r="F543" i="1"/>
  <c r="F524" i="1" s="1"/>
  <c r="H737" i="1"/>
  <c r="E150" i="1"/>
  <c r="F203" i="1"/>
  <c r="F202" i="1" s="1"/>
  <c r="H452" i="1"/>
  <c r="H373" i="1"/>
  <c r="H101" i="1"/>
  <c r="F176" i="1"/>
  <c r="F175" i="1" s="1"/>
  <c r="E214" i="1"/>
  <c r="H220" i="1"/>
  <c r="H398" i="1"/>
  <c r="F592" i="1"/>
  <c r="H707" i="1"/>
  <c r="F715" i="1"/>
  <c r="E55" i="1"/>
  <c r="E54" i="1" s="1"/>
  <c r="E330" i="1"/>
  <c r="H34" i="1"/>
  <c r="H437" i="1"/>
  <c r="F214" i="1"/>
  <c r="H227" i="1"/>
  <c r="H262" i="1"/>
  <c r="H288" i="1"/>
  <c r="E451" i="1"/>
  <c r="E403" i="1" s="1"/>
  <c r="H488" i="1"/>
  <c r="E543" i="1"/>
  <c r="E524" i="1" s="1"/>
  <c r="H643" i="1"/>
  <c r="H688" i="1"/>
  <c r="F693" i="1"/>
  <c r="G736" i="1"/>
  <c r="H240" i="1"/>
  <c r="F239" i="1"/>
  <c r="G261" i="1"/>
  <c r="H261" i="1" s="1"/>
  <c r="F287" i="1"/>
  <c r="H326" i="1"/>
  <c r="H486" i="1"/>
  <c r="H623" i="1"/>
  <c r="F729" i="1"/>
  <c r="E163" i="1"/>
  <c r="E162" i="1" s="1"/>
  <c r="E376" i="1"/>
  <c r="E344" i="1" s="1"/>
  <c r="H724" i="1"/>
  <c r="H730" i="1"/>
  <c r="E8" i="1"/>
  <c r="F330" i="1"/>
  <c r="H186" i="1"/>
  <c r="G185" i="1"/>
  <c r="H185" i="1" s="1"/>
  <c r="H234" i="1"/>
  <c r="H510" i="1"/>
  <c r="G509" i="1"/>
  <c r="H526" i="1"/>
  <c r="G525" i="1"/>
  <c r="H525" i="1" s="1"/>
  <c r="H177" i="1"/>
  <c r="G176" i="1"/>
  <c r="H158" i="1"/>
  <c r="H190" i="1"/>
  <c r="H266" i="1"/>
  <c r="H18" i="1"/>
  <c r="E106" i="1"/>
  <c r="H319" i="1"/>
  <c r="H346" i="1"/>
  <c r="G345" i="1"/>
  <c r="F376" i="1"/>
  <c r="E629" i="1"/>
  <c r="H642" i="1"/>
  <c r="H43" i="1"/>
  <c r="H81" i="1"/>
  <c r="H151" i="1"/>
  <c r="F163" i="1"/>
  <c r="F162" i="1" s="1"/>
  <c r="H171" i="1"/>
  <c r="H283" i="1"/>
  <c r="G287" i="1"/>
  <c r="H332" i="1"/>
  <c r="H340" i="1"/>
  <c r="G339" i="1"/>
  <c r="H339" i="1" s="1"/>
  <c r="H355" i="1"/>
  <c r="H369" i="1"/>
  <c r="G368" i="1"/>
  <c r="H368" i="1" s="1"/>
  <c r="H384" i="1"/>
  <c r="G451" i="1"/>
  <c r="E463" i="1"/>
  <c r="H576" i="1"/>
  <c r="E611" i="1"/>
  <c r="H653" i="1"/>
  <c r="H659" i="1"/>
  <c r="G729" i="1"/>
  <c r="G203" i="1"/>
  <c r="H372" i="1"/>
  <c r="H377" i="1"/>
  <c r="H405" i="1"/>
  <c r="G404" i="1"/>
  <c r="H404" i="1" s="1"/>
  <c r="H544" i="1"/>
  <c r="H593" i="1"/>
  <c r="H636" i="1"/>
  <c r="G635" i="1"/>
  <c r="H635" i="1" s="1"/>
  <c r="G687" i="1"/>
  <c r="H687" i="1" s="1"/>
  <c r="H723" i="1"/>
  <c r="H102" i="1"/>
  <c r="H159" i="1"/>
  <c r="H191" i="1"/>
  <c r="G226" i="1"/>
  <c r="H226" i="1" s="1"/>
  <c r="H235" i="1"/>
  <c r="G239" i="1"/>
  <c r="H267" i="1"/>
  <c r="H284" i="1"/>
  <c r="H320" i="1"/>
  <c r="H325" i="1"/>
  <c r="G331" i="1"/>
  <c r="H360" i="1"/>
  <c r="G359" i="1"/>
  <c r="H359" i="1" s="1"/>
  <c r="G436" i="1"/>
  <c r="H436" i="1" s="1"/>
  <c r="H505" i="1"/>
  <c r="H515" i="1"/>
  <c r="H531" i="1"/>
  <c r="G530" i="1"/>
  <c r="H530" i="1" s="1"/>
  <c r="H624" i="1"/>
  <c r="G652" i="1"/>
  <c r="H652" i="1" s="1"/>
  <c r="E715" i="1"/>
  <c r="H571" i="1"/>
  <c r="H620" i="1"/>
  <c r="H631" i="1"/>
  <c r="F25" i="1"/>
  <c r="H25" i="1" s="1"/>
  <c r="H44" i="1"/>
  <c r="H50" i="1"/>
  <c r="H145" i="1"/>
  <c r="H152" i="1"/>
  <c r="H164" i="1"/>
  <c r="H321" i="1"/>
  <c r="H356" i="1"/>
  <c r="H392" i="1"/>
  <c r="H460" i="1"/>
  <c r="H468" i="1"/>
  <c r="H506" i="1"/>
  <c r="G543" i="1"/>
  <c r="F611" i="1"/>
  <c r="G619" i="1"/>
  <c r="H619" i="1" s="1"/>
  <c r="G630" i="1"/>
  <c r="H630" i="1" s="1"/>
  <c r="H660" i="1"/>
  <c r="F629" i="1"/>
  <c r="G715" i="1"/>
  <c r="H424" i="1"/>
  <c r="E756" i="1"/>
  <c r="G423" i="1"/>
  <c r="H423" i="1" s="1"/>
  <c r="H414" i="1"/>
  <c r="G413" i="1"/>
  <c r="H413" i="1" s="1"/>
  <c r="G144" i="1"/>
  <c r="H144" i="1" s="1"/>
  <c r="G106" i="1"/>
  <c r="H94" i="1"/>
  <c r="H87" i="1"/>
  <c r="G756" i="1"/>
  <c r="H72" i="1"/>
  <c r="G42" i="1"/>
  <c r="H42" i="1" s="1"/>
  <c r="H26" i="1"/>
  <c r="H49" i="1"/>
  <c r="E759" i="1"/>
  <c r="H48" i="1"/>
  <c r="H60" i="1"/>
  <c r="G55" i="1"/>
  <c r="H10" i="1"/>
  <c r="F9" i="1"/>
  <c r="G17" i="1"/>
  <c r="H17" i="1" s="1"/>
  <c r="G33" i="1"/>
  <c r="H33" i="1" s="1"/>
  <c r="G71" i="1"/>
  <c r="G759" i="1"/>
  <c r="H93" i="1"/>
  <c r="F107" i="1"/>
  <c r="H107" i="1" s="1"/>
  <c r="F759" i="1"/>
  <c r="H311" i="1"/>
  <c r="G324" i="1"/>
  <c r="H324" i="1" s="1"/>
  <c r="G570" i="1"/>
  <c r="H563" i="1" l="1"/>
  <c r="E562" i="1"/>
  <c r="H509" i="1"/>
  <c r="G463" i="1"/>
  <c r="H706" i="1"/>
  <c r="F463" i="1"/>
  <c r="H84" i="1"/>
  <c r="H391" i="1"/>
  <c r="H575" i="1"/>
  <c r="E70" i="1"/>
  <c r="F344" i="1"/>
  <c r="H464" i="1"/>
  <c r="F8" i="1"/>
  <c r="G562" i="1"/>
  <c r="H592" i="1"/>
  <c r="H163" i="1"/>
  <c r="H162" i="1"/>
  <c r="E673" i="1"/>
  <c r="H239" i="1"/>
  <c r="H150" i="1"/>
  <c r="H345" i="1"/>
  <c r="G344" i="1"/>
  <c r="F562" i="1"/>
  <c r="H543" i="1"/>
  <c r="H451" i="1"/>
  <c r="H376" i="1"/>
  <c r="G233" i="1"/>
  <c r="G214" i="1"/>
  <c r="H214" i="1" s="1"/>
  <c r="G403" i="1"/>
  <c r="H403" i="1" s="1"/>
  <c r="G673" i="1"/>
  <c r="F673" i="1"/>
  <c r="H287" i="1"/>
  <c r="H736" i="1"/>
  <c r="G735" i="1"/>
  <c r="H735" i="1" s="1"/>
  <c r="G524" i="1"/>
  <c r="H524" i="1" s="1"/>
  <c r="F233" i="1"/>
  <c r="H729" i="1"/>
  <c r="H331" i="1"/>
  <c r="G330" i="1"/>
  <c r="H330" i="1" s="1"/>
  <c r="H176" i="1"/>
  <c r="G175" i="1"/>
  <c r="H175" i="1" s="1"/>
  <c r="G202" i="1"/>
  <c r="G611" i="1"/>
  <c r="H611" i="1" s="1"/>
  <c r="G629" i="1"/>
  <c r="H629" i="1" s="1"/>
  <c r="H759" i="1"/>
  <c r="F756" i="1"/>
  <c r="H570" i="1"/>
  <c r="F106" i="1"/>
  <c r="H123" i="1"/>
  <c r="G8" i="1"/>
  <c r="G762" i="1"/>
  <c r="G54" i="1"/>
  <c r="H54" i="1" s="1"/>
  <c r="H55" i="1"/>
  <c r="H9" i="1"/>
  <c r="G70" i="1"/>
  <c r="H71" i="1"/>
  <c r="H463" i="1" l="1"/>
  <c r="H344" i="1"/>
  <c r="H562" i="1"/>
  <c r="H673" i="1"/>
  <c r="H233" i="1"/>
  <c r="F762" i="1"/>
  <c r="H756" i="1"/>
  <c r="F70" i="1"/>
  <c r="F754" i="1" s="1"/>
  <c r="H106" i="1"/>
  <c r="G754" i="1"/>
  <c r="H8" i="1"/>
  <c r="H70" i="1" l="1"/>
  <c r="H754" i="1"/>
</calcChain>
</file>

<file path=xl/sharedStrings.xml><?xml version="1.0" encoding="utf-8"?>
<sst xmlns="http://schemas.openxmlformats.org/spreadsheetml/2006/main" count="6265" uniqueCount="1296">
  <si>
    <t>(według działów, rozdziałów, paragrafów klasyfikacji budżetowej oraz źródeł pochodzenia i rodzajów dochodów)</t>
  </si>
  <si>
    <t>w złotych</t>
  </si>
  <si>
    <t>Dział</t>
  </si>
  <si>
    <t>Rozdz.</t>
  </si>
  <si>
    <t>Źródło pochodzenia</t>
  </si>
  <si>
    <t>Paragraf</t>
  </si>
  <si>
    <t>Plan wg uchwały budżetowej</t>
  </si>
  <si>
    <t>Plan po zmianach</t>
  </si>
  <si>
    <t>Wykonanie</t>
  </si>
  <si>
    <t>% wykonania (7:6)</t>
  </si>
  <si>
    <t>1.</t>
  </si>
  <si>
    <t>2.</t>
  </si>
  <si>
    <t>3.</t>
  </si>
  <si>
    <t>4.</t>
  </si>
  <si>
    <t>5.</t>
  </si>
  <si>
    <t>6.</t>
  </si>
  <si>
    <t>7.</t>
  </si>
  <si>
    <t>8.</t>
  </si>
  <si>
    <t>010</t>
  </si>
  <si>
    <t>ROLNICTWO I ŁOWIECTWO</t>
  </si>
  <si>
    <t>01004</t>
  </si>
  <si>
    <t xml:space="preserve">Biura geodezji i terenów rolnych </t>
  </si>
  <si>
    <t>a) dochody bieżące, w tym:</t>
  </si>
  <si>
    <t xml:space="preserve">Dochody realizowane przez Podkarpackie Biuro Geodezji i Terenów Rolnych w Rzeszowie </t>
  </si>
  <si>
    <t>0750</t>
  </si>
  <si>
    <t>0830</t>
  </si>
  <si>
    <t>0970</t>
  </si>
  <si>
    <t>b) dochody majątkowe</t>
  </si>
  <si>
    <t xml:space="preserve">Dochody realizowane przez Podkarpackie Biuro Geodezji 
i Terenów Rolnych w Rzeszowie </t>
  </si>
  <si>
    <t>0870</t>
  </si>
  <si>
    <t>01041</t>
  </si>
  <si>
    <t>Program Rozwoju Obszarów Wiejskich</t>
  </si>
  <si>
    <t>Dochody realizowane przez Urząd Marszałkowski Województwa Podkarpackiego</t>
  </si>
  <si>
    <t>0950</t>
  </si>
  <si>
    <t>Dotacja celowa z budżetu państwa na finansowanie wydatków objętych Pomocą Techniczną Programu Rozwoju Obszarów Wiejskich na lata 2014 - 2020</t>
  </si>
  <si>
    <t>Dotacja celowa z budżetu państwa na współfinansowanie wydatków objętych Pomocą Techniczną Programu Rozwoju Obszarów Wiejskich na lata 2014 - 2020</t>
  </si>
  <si>
    <t>Zwrot części dotacji wykorzystanych niezgodnie z przeznaczeniem, pobranych nienależnie lub w nadmiernej wysokości przez Partnera Krajowego Sekretariatu Obszarów Wiejskich</t>
  </si>
  <si>
    <t>01042</t>
  </si>
  <si>
    <t>Wyłączenie z produkcji gruntów rolnych</t>
  </si>
  <si>
    <t>Wpływy z tytułu opłat za wyłączenie z produkcji gruntów rolnych</t>
  </si>
  <si>
    <t>0690</t>
  </si>
  <si>
    <t>Odsetki z tytułu nieterminowej wpłaty opłat za wyłączenie z produkcji gruntów rolnych</t>
  </si>
  <si>
    <t>0910</t>
  </si>
  <si>
    <t>Odsetki od zwrotu części dotacji wykorzystanej niezgodnie z przeznaczeniem na modernizację dróg dojazdowych do gruntów rolnych</t>
  </si>
  <si>
    <t>0920</t>
  </si>
  <si>
    <t>Zwrot części dotacji wykorzystanej niezgodnie z przeznaczeniem na modernizację dróg dojazdowych do gruntów rolnych</t>
  </si>
  <si>
    <t>2910</t>
  </si>
  <si>
    <t>Zwrot cześci dotacji pobranej w nadmiernej wysokości na budowę i modernizację dróg dojazdowych do gruntów rolnych</t>
  </si>
  <si>
    <t>01095</t>
  </si>
  <si>
    <t>Pozostała działalność</t>
  </si>
  <si>
    <t>0940</t>
  </si>
  <si>
    <t xml:space="preserve">Dotacje celowe otrzymane z budżetu państwa na zadania bieżące z zakresu administracji rządowej oraz inne zadania zlecone ustawami realizowane przez samorząd województwa </t>
  </si>
  <si>
    <t>Dotacja otrzymana z Wojewódzkiego Funduszu Ochrony Środowiska i Gospodarki Wodnej w Rzeszowie</t>
  </si>
  <si>
    <t>Zwrot części niewykorzystanej dotacji na realizację zadania w ramach Programu "Podkarpacki Naturalny Wypas III"</t>
  </si>
  <si>
    <t>050</t>
  </si>
  <si>
    <t xml:space="preserve">RYBOŁÓWSTWO I RYBACTWO </t>
  </si>
  <si>
    <t>05011</t>
  </si>
  <si>
    <t>Program Operacyjny Zrównoważony rozwój sektora rybołówstwa i nadbrzeżnych obszarów rybackich 2007 - 2013 oraz Program Operacyjny Rybactwo i Morze 2014 - 2020</t>
  </si>
  <si>
    <t>Dotacja celowa z budżetu państwa na finansowanie wydatków objętych Pomocą Techniczną Programu Operacyjnego Rybactwo i Morze 2014 - 2020</t>
  </si>
  <si>
    <t>Dotacja celowa z budżetu państwa na współfinansowanie wydatków objętych Pomocą Techniczną Programu Operacyjnego Rybactwo i Morze 2014 - 2020</t>
  </si>
  <si>
    <t>100</t>
  </si>
  <si>
    <t>GÓRNICTWO I KOPALNICTWO</t>
  </si>
  <si>
    <t>10095</t>
  </si>
  <si>
    <t>Odsetki od nieterminowej wpłaty należności za użytkowanie górnicze z tytułu wydobywania wód leczniczych, wód termalnych i solanek z terenu województwa podkarpackiego</t>
  </si>
  <si>
    <t>5% dochodów uzyskiwanych na rzecz budżetu państwa w związku z realizacją zadań z zakresu administracji rządowej oraz innych zadań zleconych ustawami</t>
  </si>
  <si>
    <t xml:space="preserve">b) dochody majątkowe </t>
  </si>
  <si>
    <t>150</t>
  </si>
  <si>
    <t>PRZETWÓRSTWO PRZEMYSŁOWE</t>
  </si>
  <si>
    <t>15011</t>
  </si>
  <si>
    <t>Rozwój przedsiębiorczości</t>
  </si>
  <si>
    <t>Zwrot części dotacji wykorzystanych niezgodnie z przeznaczeniem, pobranych nienależnie lub w nadmiernej wysokości przez beneficjentów projektów realizowanych w ramach Programu Operacyjnego Kapitał Ludzki</t>
  </si>
  <si>
    <t xml:space="preserve">Zwrot części niewykorzystanych dotacji przez beneficjentów projektów realizowanych w ramach Regionalnego Programu Operacyjnego Województwa Podkarpackiego na lata 2014-2020 </t>
  </si>
  <si>
    <t>b) dochody majątkowe, w tym:</t>
  </si>
  <si>
    <t xml:space="preserve">Zwrot części dotacji wykorzystanych niezgodnie z przeznaczeniem, pobranych nienależnie lub w nadmiernej wysokości przez beneficjentów projektów realizowanych w ramach Regionalnego Programu Operacyjnego Województwa Podkarpackiego na lata 2014-2020 </t>
  </si>
  <si>
    <t xml:space="preserve">Zwrot części dotacji wykorzystanych niezgodnie z przeznaczeniem, pobranych nienależnie lub w nadmiernej wysokości przez beneficjentów projektów realizowanych w ramach Regionalnego Programu Operacyjnego Województwa Podkarpackiego na lata 2007-2013 </t>
  </si>
  <si>
    <t>15013</t>
  </si>
  <si>
    <t>Rozwój kadr nowoczesnej gospodarki i przedsiębiorczości</t>
  </si>
  <si>
    <t>Wpływy z odsetek od dotacji oraz płatności: wykorzystanych niezgodnie z przeznaczeniem lub wykorzystanych z naruszeniem procedur, o których mowa w art. 184 ustawy, pobranych nienależnie lub w nadmiernej wysokości</t>
  </si>
  <si>
    <t>0900</t>
  </si>
  <si>
    <t>Wpływy ze zwrotów dotacji oraz płatności wykorzystanych niezgodnie z przeznaczeniem lub wykorzystanych z naruszeniem procedur, o których mowa w art. 184 ustawy, pobranych nienależnie lub w nadmiernej wysokości</t>
  </si>
  <si>
    <t xml:space="preserve">Zwrot przez partnera części niewykorzystanej dotacji na realizację projektu pn. „Podkarpacka Platforma Wsparcia Biznesu” w ramach Regionalnego Programu Operacyjnego Województwa Podkarpackiego na lata 2014-2020 </t>
  </si>
  <si>
    <t>Wpływy ze zwrotów dotacji oraz płatności wykorzystanych niezgodnie z przeznaczeniem lub wykorzystanych z naruszeniem procedur, o których mowa w art. 184 ustawy, pobranych nienależnie lub w nadmiernej wysokości, dotyczące dochodów majątkowych</t>
  </si>
  <si>
    <t>TRANSPORT I ŁĄCZNOŚĆ</t>
  </si>
  <si>
    <t>Krajowe pasażerskie przewozy kolejowe</t>
  </si>
  <si>
    <t>Dzierżawa autobusów szynowych</t>
  </si>
  <si>
    <t xml:space="preserve">Środki otrzymane z państwowych funduszy celowych na realizację zadań bieżących jednostek sektora finansów publicznych </t>
  </si>
  <si>
    <t>2170</t>
  </si>
  <si>
    <t>Dotacje celowe otrzymane od samorządu województwa na zadania bieżące realizowane na podstawie porozumień (umów) między jednostkami samorządu terytorialnego</t>
  </si>
  <si>
    <t>2330</t>
  </si>
  <si>
    <t>Dotacja celowa otrzymana z tytułu pomocy finansowej udzielanej między jednostkami samorządu terytorialnego na dofinansowanie własnych zadań bieżących</t>
  </si>
  <si>
    <t>2710</t>
  </si>
  <si>
    <t>Zwrot przez operatora kolejowego niewykorzystanej rekompensaty na realizacaję połączeń kolejowych w relacji Rzeszów - Sandomierz - Stalowa Wola</t>
  </si>
  <si>
    <t>2950</t>
  </si>
  <si>
    <t xml:space="preserve">Zwrot przez Województwo Małopolskie niewykorzystanej pomocy finansowej na dofinansowanie zadań związanych z organizacją kolejowych przewozów pasażerskich w relacji Kraków - Jasło i Nowy Sącz - Jasło </t>
  </si>
  <si>
    <t>Środki pochodzące z budżetu Unii Europejskiej na realizację zadania pn.: "Zakup taboru kolejowego do wykonywania przewozów pasażerskich na terenie Województwa Podkarpackiego" - w ramach Regionalnego Programu Operacyjnego Wojewó na lata 2014 - 2020</t>
  </si>
  <si>
    <t xml:space="preserve">Środki otrzymane z państwowych funduszy celowych na finansowanie lub dofinansowanie kosztów realizacji inwestycji i zakupów inwestycyjnych jednostek sektora finansów publicznych </t>
  </si>
  <si>
    <t>Infrastruktura kolejowa</t>
  </si>
  <si>
    <t>a) dochody bieżące</t>
  </si>
  <si>
    <t>Środki pochodzące z budżetu Unii Europejskiej na realizację zadania pn. "Budowa Podmiejskiej Kolei Aglomeracyjnej - PKA: Budowa i modernizacja linii kolejowych oraz infrastruktury przystankowej" w ramach Programu Operacyjnego Infrastruktura i Środowisko na lata 2014 - 2020</t>
  </si>
  <si>
    <t>Środki pochodzące z budżetu Unii Europejskiej na realizację projektu pn. "Budowa Podmiejskiej Kolei Aglomeracyjnej - PKA": budowa zaplecza technicznego" w ramach Programu Operacyjnego Infrastruktura i Środowisko na lata 2014 - 2020</t>
  </si>
  <si>
    <t>Dotacja celowa otrzymana z tytułu pomocy finansowej udzielanej między jednostkami samorządu terytorialnego na dofinansowanie własnych zadań inwestycyjnych i zakupów inwestycyjnych</t>
  </si>
  <si>
    <t>Krajowe pasażerskie przewozy autobusowe</t>
  </si>
  <si>
    <t>Zwrot opłaty komorniczej związanej z egzekucją należności od przewoźnika autobusowego</t>
  </si>
  <si>
    <t>0630</t>
  </si>
  <si>
    <t>Zwrot przez Gminę Baranów Sandomierski niewykorzystanej dotacji na sfinansowanie strat z tytułu utraconych przychodów w związku ze stosowaniem ustawowych uprawnień do ulgowych przejazdów w przewozach o charakterze użyteczności publicznej</t>
  </si>
  <si>
    <t>Lokalny transport zbiorowy</t>
  </si>
  <si>
    <t xml:space="preserve">Opłaty za wydawanie zezwoleń na regularny przewóz osób </t>
  </si>
  <si>
    <t>0620</t>
  </si>
  <si>
    <t>2360</t>
  </si>
  <si>
    <t>Drogi publiczne wojewódzkie</t>
  </si>
  <si>
    <t>Dochody realizowane przez Podkarpacki Zarząd Dróg Wojewódzkich w Rzeszowie</t>
  </si>
  <si>
    <t>0570</t>
  </si>
  <si>
    <t>0580</t>
  </si>
  <si>
    <t>0640</t>
  </si>
  <si>
    <t xml:space="preserve">Dotacje celowe otrzymane z budżetu państwa na realizację bieżących zadań własnych samorządu województwa </t>
  </si>
  <si>
    <t>2230</t>
  </si>
  <si>
    <t>Środki od inwestora korzystającego podczas realizacji inwestycji z dróg wojewódzkich</t>
  </si>
  <si>
    <t>2700</t>
  </si>
  <si>
    <t xml:space="preserve">Środki pozyskane z nadleśnictw na dofinansowanie własnych zadań bieżących Samorządu Województwa </t>
  </si>
  <si>
    <t>Wpływ z tytułu pomocy finansowej udzielanej między jednostkami samorządu terytorialnego na dofinansowanie własnych zadań bieżących</t>
  </si>
  <si>
    <t>Środki z Funduszu Przeciwdziałania COVID-19 na finansowanie lub dofinansowanie kosztów realizacji inwestycji i zakupów inwestycyjnych związanych z przeciwdziałaniem COVID-19 (Rządowy Fundusz Polski Ład Program Inwestycji Strategicznych)</t>
  </si>
  <si>
    <t>Środki pochodzące z budżetu Unii Europejskiej na realizację projektu  własnego pn. "Budowa nowego odcinka drogi wojewódzkiej Nr 992 w miejscowości Jasło" w ramach Programu Współpracy Transgranicznej Interreg V-A Polska - Słowacja na lata 2014 - 2020</t>
  </si>
  <si>
    <t>6208</t>
  </si>
  <si>
    <t>Środki pochodzące z budżetu Unii Europejskiej na realizację projektu  własnego pn. "Modernizacja drogi wojewódzkiej Nr 993 Gorlice - Nowy Żmigród - Dukla na odcinku Pielgrzymka - Nowy Żmigród" w ramach  Programu Współpracy Transgranicznej Interreg V-A Polska - Słowacja na lata 2014 - 2020</t>
  </si>
  <si>
    <t>Środki pochodzące z budżetu Unii Europejskiej na realizację projektu własnego pn. "Rozbudowa drogi wojewódzkiej Nr 867 na odcinku Lubaczów do Basznia Górna" w ramach Programu Współpracy Transgranicznej Polska - Białoruś - Ukraina 2014 - 2020</t>
  </si>
  <si>
    <t>Środki pochodzące z budżetu Unii Europejskiej na realizację inwestycji drogowych w ramach Programu Operacyjnego Polska Wschodnia na lata 2014-2020</t>
  </si>
  <si>
    <t>6257</t>
  </si>
  <si>
    <t>Środki pochodzące z budżetu Unii Europejskiej na realizację projektu własnego pn. "Rozbudowa drogi wojewódzkiej Nr 867 na odcinku Lubaczów do Basznia Górna" w ramach Programu Współpracy Transgranicznej Polska - Białoruś - Ukraina 2014 - 2019</t>
  </si>
  <si>
    <t>Środki pochodzące z budżetu Unii Europejskiej jako refundacja wydatków poniesionych ze środków własnych na realizację projektu własnego pn. "Rozbudowa drogi wojewódzkiej Nr 867 na odcinku Lubaczów do Basznia Górna" w ramach Programu Współpracy Transgranicznej Polska - Białoruś - Ukraina 2014 - 2020</t>
  </si>
  <si>
    <t>Środki pochodzące z budżetu Unii Europejskiej jako refundacja wydatków poniesionych ze środków własnych na realizację projektu własnego pn."Rozbudowa drogi wojewódzkiej nr 885 Przemyśl-Hermanowice-Granica Państwa"  w ramach Programu Współpracy Transgranicznej Polska - Białoruś - Ukraina 2014 - 2020</t>
  </si>
  <si>
    <t>Środki pochodzące z budżetu Unii Europejskiej jako refundacja wydatków poniesionych ze środków własnych na realizację projektu  własnego pn. "Modernizacja drogi wojewódzkiej Nr 993 Gorlice - Nowy Żmigród - Dukla na odcinku Pielgrzymka - Nowy Żmigród" w ramach  Programu Współpracy Transgranicznej Interreg V-A Polska - Słowacja na lata 2014 - 2020</t>
  </si>
  <si>
    <t>Środki otrzymane do pozostałych jednostek zaliczanych do sektora finansów publicznych na finansowanie lub dofinansowanie kosztów realizacji inwestycji i zakupów inwestycyjnych jednostek zaliczanych do sektora finansów publicznych</t>
  </si>
  <si>
    <t xml:space="preserve">Środki pozyskane z nadleśnictw na dofinansowanie własnych zadań inwestycyjnych Samorządu Województwa </t>
  </si>
  <si>
    <t>Środki z państwowych funduszy celowych na finansowanie lub dofinansowanie kosztów realizacji inwestycji i zakupów inwestycyjnych jednostek sektora finansów publicznych</t>
  </si>
  <si>
    <t>Dotacje celowe otrzymane z budżetu państwa na realizację inwestycji i zakupów inwestycyjnych własnych samorządu województwa</t>
  </si>
  <si>
    <t>TURYSTYKA</t>
  </si>
  <si>
    <t>Zadania w zakresie upowszechniania turystyki</t>
  </si>
  <si>
    <t>Odsetki od zwrotu części dotacji wykorzystanej niezgodnie z przeznaczeniem, pobranej nienależnie lub w nadmiernej wysokości na realizację zadania z zakresu upowszechniania turystyki</t>
  </si>
  <si>
    <t>Środki pochodzące z budżetu Unii Europejskiej jako refundacja wydatków poniesionych ze środków własnych na realizację projektu pn. "Góry bez granic - integracja sieci szlaków w transgraniczny produkt turystyczny" w ramach Programu Współpracy Transgranicznej INTERREG V-A Polska - Słowacja 2014-2020</t>
  </si>
  <si>
    <t>Zwrot części dotacji wykorzystanej niezgodnie z przeznaczeniem, pobranej nienależnie lub w nadmiernej wysokości na realizację zadania z zakresu upowszechniania turystyki</t>
  </si>
  <si>
    <t>GOSPODARKA MIESZKANIOWA</t>
  </si>
  <si>
    <t>Gospodarka gruntami i nieruchomościami</t>
  </si>
  <si>
    <t>Opłaty za trwały zarząd, użytkowanie i służebność</t>
  </si>
  <si>
    <t>0470</t>
  </si>
  <si>
    <t>Wpływy z opłat z tytułu użytkowania wieczystego nieruchomości</t>
  </si>
  <si>
    <t>0550</t>
  </si>
  <si>
    <t xml:space="preserve">Dochody z najmu i dzierżawy składników majątkowych </t>
  </si>
  <si>
    <t>Wpływy z usług (media)</t>
  </si>
  <si>
    <t>Zwrot podatku VAT</t>
  </si>
  <si>
    <t>Wpływy z tytułu przekształcenia prawa użytkowania wieczystego w prawo własności</t>
  </si>
  <si>
    <t>0760</t>
  </si>
  <si>
    <t>Dochody ze sprzedaży mienia będącego w zasobie Województwa</t>
  </si>
  <si>
    <t>0770</t>
  </si>
  <si>
    <t>0800</t>
  </si>
  <si>
    <t>DZIAŁALNOŚĆ USŁUGOWA</t>
  </si>
  <si>
    <t>Biura planowania przestrzennego</t>
  </si>
  <si>
    <t>Prace geologiczne (nieinwestycyjne)</t>
  </si>
  <si>
    <t>Zadania z zakresu geodezji i kartografii</t>
  </si>
  <si>
    <t xml:space="preserve">Dochody realizowane przez Wojewódzki Ośrodek Dokumentacji Geodezyjnej i Kartograficznej w Rzeszowie </t>
  </si>
  <si>
    <t>Odsetki od zwrotu części dotacji wykorzystanych niezgodnie z przeznaczeniem pobranych nienależnie lub w nadmiernej wysokości przez Partnera projektu pn.: "Podkarpacki System Informacji Przestrzennej (PSIP)" realizowanego w ramach Regionalnego Programu Operacyjnego Województwa Podkarpackiego na lata 2014 - 2020</t>
  </si>
  <si>
    <t>0909</t>
  </si>
  <si>
    <t>2210</t>
  </si>
  <si>
    <t>Zwrot części dotacji wykorzystanych niezgodnie z przeznaczeniem pobranych nienależnie lub w nadmiernej wysokości przez Partnera projektu pn.: "Podkarpacki System Informacji Przestrzennej (PSIP)" realizowanego w ramach Regionalnego Programu Operacyjnego Województwa Podkarpackiego na lata 2014 - 2020</t>
  </si>
  <si>
    <t>2917</t>
  </si>
  <si>
    <t>INFORMATYKA</t>
  </si>
  <si>
    <t>Wpływy z tytułu dzierżawy części infrastruktury telekomunikacyjnej wchodzącej w skład Regionalnej Sieci Szerokopasmowej Województwa Podkarpackiego</t>
  </si>
  <si>
    <t>Wpływy z tytułu integracji systemu informatycznego "Podkarpackiego Systemu Informacji Medycznej" jednostek medycznych z Regionalnym Centrum Informacji Medycznej - RCIM</t>
  </si>
  <si>
    <t>Zwroty z tytułu zmian decyzji za zajęcie pasa drogowego</t>
  </si>
  <si>
    <t xml:space="preserve">Wpływy z tytułu refundacji opłat za dysponowanie nieruchomościami w związku z utrzymaniem infrastruktury wytworzonej w ramach projektu pn.: "Sieć Szerokopasmowa Polski Wschodniej - Województwo Podkarpackie" </t>
  </si>
  <si>
    <t>Wpływy z tytułu sprzedaży udziału</t>
  </si>
  <si>
    <t>0780</t>
  </si>
  <si>
    <t xml:space="preserve">SZKOLNICTWO WYŻSZE I NAUKA </t>
  </si>
  <si>
    <t>Pomoc materialna dla studentów i doktorantów</t>
  </si>
  <si>
    <t>Rozliczenia środków ewidencjonowanych do 2018 r. w działach "730 - Nauka" i "803 - Szkolnictwo wyższe"</t>
  </si>
  <si>
    <t>Odsetki od zwrotów części stypendiów udzielonych w ramach projektu pn. "Podkarpacki fundusz stypendialny dla doktorantów" w ramach Programu Operacyjnego Kapitał Ludzki</t>
  </si>
  <si>
    <t>0929</t>
  </si>
  <si>
    <t>Zwrot części stypendiów udzielonych w ramach projektu pn. "Podkarpacki fundusz stypendialny dla doktorantów" w ramach Programu Operacyjnego Kapitał Ludzki</t>
  </si>
  <si>
    <t>0947</t>
  </si>
  <si>
    <t>0949</t>
  </si>
  <si>
    <t xml:space="preserve">Zwrot nadpłaconej diety w ramach realizacji projektu pn.: "Inteligentne specjalizacje - narzędzie wzrostu innowacyjności i konkurencyjności województwa podkarpackiego" w ramach Regionalnego Programu Operacyjnego Województwa Podkarpackiego na lata 2014-2020 </t>
  </si>
  <si>
    <t>Środki pochodzące z budżetu Unii Europejskiej jako refundacja wydatków poniesionych ze środków własnych na realizację projektu pn. "Zachowanie i promocja dziedzictwa przyrodniczego i kulturowego poprzez Zielone Szlaki" w ramach Programu INTERREG EUROPA 2014-2020</t>
  </si>
  <si>
    <t>2058</t>
  </si>
  <si>
    <t>Środki pochodzące z budżetu Unii Europejskiej jako refundacja wydatków poniesionych ze środków własnych na realizację projektu pn. "Żywe laboratorium polityki publicznej" w ramach Programu INTERREG EUROPA 2014-2020</t>
  </si>
  <si>
    <t>Zwrot części niewykorzystanej dotacji na organizację wydarzeń popularyzujących naukę</t>
  </si>
  <si>
    <t>ADMINISTRACJA PUBLICZNA</t>
  </si>
  <si>
    <t>Urzędy wojewódzkie</t>
  </si>
  <si>
    <t xml:space="preserve">Dotacje celowe z budżetu państwa na zadania bieżące z zakresu administracji rządowej oraz inne zadania zlecone ustawami realizowane przez samorząd województwa </t>
  </si>
  <si>
    <t>Urzędy marszałkowskie</t>
  </si>
  <si>
    <t>Dotacja celowa z Funduszu Pracy na obsługę staży podyplomowych lekarzy i lekarzy dentystów</t>
  </si>
  <si>
    <t>2440</t>
  </si>
  <si>
    <t>Komisje egzaminacyjne</t>
  </si>
  <si>
    <t>Promocja jednostek samorządu terytorialnego</t>
  </si>
  <si>
    <t>Środki pochodzące z budżetu Unii Europejskiej na realizację projektu pn. "Naftowe dziedzictwo działalności Ignacego Łukasiewicza" w ramach Programu Współpracy Transgranicznej Polska - Białoruś - Ukraina na lata 2014-2020</t>
  </si>
  <si>
    <t>2008</t>
  </si>
  <si>
    <t>Środki pochodzące z budżetu Unii Europejskiej jako refundacja wydatków poniesionych ze środków własnych na realizację projektu pn. "Karpackie Morza. Działania na rzecz promocji dziedzictwa przyrodniczego Jeziora Solińskiego i Wielkiej Domaszy” w ramach Programu Współpracy Transgranicznej INTERREG V-A Polska - Słowacja 2014-2020</t>
  </si>
  <si>
    <t>Dotacja celowa z budżetu państwa jako refundacja wydatków poniesionych ze środków własnych na realizację projektu pn. "Karpackie Morza. Działania na rzecz promocji dziedzictwa przyrodniczego Jeziora Solińskiego i Wielkiej Domaszy” w ramach Programu Współpracy Transgranicznej INTERREG V-A Polska - Słowacja 2014-2020</t>
  </si>
  <si>
    <t>2059</t>
  </si>
  <si>
    <t>Zwrot części niewykorzystanej dotacji na dofinansowanie zadań związanych z funkcjonowaniem Domu Polski Wschodniej w Brukseli</t>
  </si>
  <si>
    <t>Pomoc zagraniczna</t>
  </si>
  <si>
    <t>Dotacje celowe otrzymane z budżetu państwa na zadania bieżące realizowane przez samorząd województwa na podstawie porozumień z organami administracji rządowej</t>
  </si>
  <si>
    <t>Funkcjonowanie wojewódzkich rad dialogu społecznego</t>
  </si>
  <si>
    <t>Środki pochodzące z budżetu Unii Europejskiej na realizację projektu pn. „Zintegrowany i uspołeczniony model planowania przestrzennego poprzez opracowanie Strategii Przestrzennej Rzeszowskiego Obszaru Funkcjonalnego” w ramach Programu Operacyjnego Wiedza Edukacja Rozwój na lata 2014 - 2020</t>
  </si>
  <si>
    <t>2007</t>
  </si>
  <si>
    <t>Środki pochodzące z budżetu Unii Europejskiej na realizację projektu pn. "Wysokie standardy obsługi inwestora w samorządach województwa podkarpackiego" w ramach Programu Operacyjnego Wiedza Edukacja Rozwój na lata 2014 - 2020</t>
  </si>
  <si>
    <t>Środki pochodzące z budżetu Unii Europejskiej na realizację projektu pn. „Punkty Informacyjne Funduszy Europejskich” w ramach Programu Operacyjnego Pomoc Techniczna na lata 2014-2020</t>
  </si>
  <si>
    <t xml:space="preserve">Środki pochodzące z budżetu Unii Europejskiej na realizację projektu pn. "Zadanie polegające na wzmacnianiu zdolności gmin do programowania i wdrażania działań rewitalizacyjnych" w ramach Programu Operacyjnego Pomoc Techniczna na lata 2014-2020 </t>
  </si>
  <si>
    <t>Środki pochodzące z budżetu Unii Europejskiej na realizację projektu pn. "Przygotowanie dokumentacji technicznej i projektowej niezbędnej do rozbudowy sieci turystycznych tras rowerowych na terenie Bieszczad i włączenie ich do szlaku rowerowego Green Velo" w ramach Programu Operacyjnego Pomoc Techniczna 2014-2020</t>
  </si>
  <si>
    <t>Dotacja celowa z budżetu państwa na realizację projektu pn. „Punkty Informacyjne Funduszy Europejskich” w ramach Programu Operacyjnego Pomoc Techniczna na lata 2014-2020</t>
  </si>
  <si>
    <t>Dotacja celowa z budżetu państwa na realizację projektu pn.: „Zintegrowany i uspołeczniony model planowania przestrzennego poprzez opracowanie Strategii Przestrzennej Rzeszowskiego Obszaru Funkcjonalnego” w ramach Programu Operacyjnego Wiedza Edukacja Rozwój na lata 2014 - 2020</t>
  </si>
  <si>
    <t>Dotacja celowa z budżetu państwa na realizację projektu pn. "Wysokie standardy obsługi inwestora w samorządach województwa podkarpackiego" w ramach Programu Operacyjnego Wiedza Edukacja Rozwój na lata 2014 - 2020</t>
  </si>
  <si>
    <t>Dotacja celowa z budżetu państwa na realizację projektu pn. "Przygotowanie dokumentacji technicznej i projektowej niezbędnej do rozbudowy sieci turystycznych tras rowerowych na terenie Bieszczad i włączenie ich do szlaku rowerowego Green Velo" w ramach Programu Operacyjnego Pomoc Techniczna 2014-2020</t>
  </si>
  <si>
    <t xml:space="preserve">Dotacja celowa z budżetu państwa na realizację projektu pn. "Zadanie polegające na wzmacnianiu zdolności gmin do programowania i wdrażania działań rewitalizacyjnych" w ramach Programu Operacyjnego Pomoc Techniczna na lata 2014-2020 </t>
  </si>
  <si>
    <t>Środki pochodzące z budżetu Unii Europejskiej na realizację projektu pn.: "Funkcjonowanie Oddziału Programu Współpracy Transgranicznej EIS Polska - Białoruś - Ukraina 2014-2020 w Rzeszowie w latach 2022-2023" w ramach Programu Współpracy Transgranicznej Polska - Białoruś - Ukraina 2014-2020</t>
  </si>
  <si>
    <t xml:space="preserve">Środki pochodzące z budżetu Unii Europejskiej jako refundacja wydatków poniesionych ze środków własnych na realizację projektu pn. „Wspólnie wzbogacamy polsko-słowackie pogranicze” w ramach Programu Współpracy Transgranicznej INTERREG V-A Polska – Słowacja 2014-2020 </t>
  </si>
  <si>
    <t>Dotacja celowa z budżetu państwa na realizację projektu pn. „Zintegrowany i uspołeczniony model planowania przestrzennego poprzez opracowanie Strategii Przestrzennej Rzeszowskiego Obszaru Funkcjonalnego” w ramach Programu Operacyjnego Wiedza, Edukacja, Rozwój na lata 2014 - 2020</t>
  </si>
  <si>
    <t xml:space="preserve">Dotacja celowa z budżetu państwa jako refundacja wydatków poniesionych ze środków własnych na realizację projektu pn. „Wspólnie wzbogacamy polsko-słowackie pogranicze” w ramach Programu Współpracy Transgranicznej INTERREG V-A Polska – Słowacja 2014-2020 </t>
  </si>
  <si>
    <t>Dotacja celowa otrzymane z tytułu pomocy finansowej udzielanej między jednostkami samorządu terytorialnego na dofinansowanie własnych zadań bieżących</t>
  </si>
  <si>
    <t>Zwrot dotacji wykorzystanej niezgodnie z przeznaczeniem na realizację zadania pn. "Projekt wsparcia jednostek samorządu terytorialnegow opracowaniu lub aktualizacji programów rewitalizacji" w ramach Programu Operacyjnego Pomoc techniczna na lata 2014-2020</t>
  </si>
  <si>
    <t>`</t>
  </si>
  <si>
    <t>Środki pochodzące z budżetu Unii Europejskiej na realizację projektu pn."Przygotowanie dokumentacji technicznej i projektowej niezbędnej do rozbudowy sieci turystycznych tras rowerowych na terenie Bieszczad i włączenie ich do szlaku rowerowego Green Velo" w ramach Programu Operacyjnego Pomoc Techniczna 2014-2020</t>
  </si>
  <si>
    <t>Dotacja celowa z budżetu państwa na realizację projektu pn. „Zintegrowany i uspołeczniony model planowania przestrzennego poprzez opracowanie Strategii Przestrzennej Rzeszowskiego Obszaru Funkcjonalnego” w ramach Programu Operacyjnego Wiedza Edukacja Rozwój na lata 2014 - 2020</t>
  </si>
  <si>
    <t>Zwrot części niewykorzystanych dotacji przez beneficjentów Regionalnego Programu Operacyjnego Województwa Podkarpackiego na lata 2014-2020</t>
  </si>
  <si>
    <t>OBRONA NARODOWA</t>
  </si>
  <si>
    <t>Pozostałe wydatki obronne</t>
  </si>
  <si>
    <t>BEZPIECZEŃSTWO PUBLICZNE I OCHRONA PRZECIPOŻAROWA</t>
  </si>
  <si>
    <t>Zarządzanie kryzysowe</t>
  </si>
  <si>
    <t>Dotacja celowa otrzymana z budżetu państwa na zadania bieżące realizowane przez samorząd województwa na podstawie porozumień z organami administracji rządowej</t>
  </si>
  <si>
    <t>Dotacja celowa otrzymana z gminy na zadania bieżące realizowane na podstawie porozumień (umów) między jednostkami samorządu terytorialnego</t>
  </si>
  <si>
    <t>DOCHODY OD OSÓB PRAWNYCH, OD OSÓB FIZYCZNYCH I OD INNYCH JEDNOSTEK NIE POSIADAJĄCYCH OSOBOWOŚCI PRAWNEJ ORAZ WYDATKI ZWIĄZANE Z ICH POBOREM</t>
  </si>
  <si>
    <t>Wpływy z innych opłat stanowiących dochody jednostek samorządu terytorialnego na podstawie ustaw</t>
  </si>
  <si>
    <t>Opłaty eksploatacyjne za wydobywanie węglowodorów ze złóż zlokalizowanych na terenie województwa podkarpackiego</t>
  </si>
  <si>
    <t>0460</t>
  </si>
  <si>
    <t>Opłaty za wydanie zezwoleń na obrót hurtowy napojami alkoholowymi</t>
  </si>
  <si>
    <t>0480</t>
  </si>
  <si>
    <t>Opłaty koncesyjne za poszukiwanie lub rozpoznawanie złóż węglowodorów oraz za wydobywanie węglowodorów ze złóż na terenie województwa podkarpackiego</t>
  </si>
  <si>
    <t>0590</t>
  </si>
  <si>
    <t>Dochody realizowane przez Wojewódzki Urząd Pracy w Rzeszowie</t>
  </si>
  <si>
    <t>Udziały województw w podatkach stanowiących dochód budżetu państwa</t>
  </si>
  <si>
    <t>Udział w podatku dochodowym od osób fizycznych</t>
  </si>
  <si>
    <t>0010</t>
  </si>
  <si>
    <t>Udział w podatku dochodowym od osób prawnych</t>
  </si>
  <si>
    <t>0020</t>
  </si>
  <si>
    <t>RÓŻNE ROZLICZENIA</t>
  </si>
  <si>
    <t>Część oświatowa subwencji ogólnej dla jednostek samorządu terytorialnego</t>
  </si>
  <si>
    <t>Subwencje ogólne z budżetu państwa</t>
  </si>
  <si>
    <t>Uzupełnienie subwencji ogólnej dla jednostek samorządu terytorialnego</t>
  </si>
  <si>
    <t>Środki z rezerwy subwencji ogólnej z przeznaczeniem na dofinansowanie budowy, przebudowy, remontu, utrzymania, ochrony dróg wojewódzkich i zarządzania tymi drogami</t>
  </si>
  <si>
    <t>Subwencje ogólne z budżetu państwa na dofinansowanie budowy, przebudowy, remontu, utrzymania, ochrony dróg wojewódzkich i zarządzania tymi drogami.</t>
  </si>
  <si>
    <t>Część wyrównawcza subwencji ogólnej dla województw</t>
  </si>
  <si>
    <t>Różne rozliczenia finansowe</t>
  </si>
  <si>
    <t xml:space="preserve">Odsetki od lokat wolnych środków budżetowych oraz od środków na rachunkach bankowych </t>
  </si>
  <si>
    <t>Wpływy do rozliczenia</t>
  </si>
  <si>
    <t>Środki "Rządowego Funduszu Inwestycji Lokalnych" z przeznczeniem na realizację zadań związanych z przeciwdziałaniem Covid-19.</t>
  </si>
  <si>
    <t>6290</t>
  </si>
  <si>
    <t>Rezerwa subwencji ogólnej dla województw</t>
  </si>
  <si>
    <t>2770</t>
  </si>
  <si>
    <t>Część regionalna subwencji ogólnej dla województw</t>
  </si>
  <si>
    <t>2920</t>
  </si>
  <si>
    <t>Regionalne Programy Operacyjne 2014 - 2020 finansowane 
z udziałem środków Europejskiego Funduszu Rozwoju Regionalnego</t>
  </si>
  <si>
    <t>Środki pochodzące z budżetu Unii Europejskiej na realizację projektów własnych w ramach Regionalnego Programu Operacyjnego Województwa Podkarpackiego na lata 2014 - 2020</t>
  </si>
  <si>
    <t>Środki pochodzące z budżetu Unii Europejskiej jako refundacja wydatków poniesionych ze środków własnych na realizację projektów własnych w ramach Regionalnego Programu Operacyjnego Województwa Podkarpackiego na lata 2014 - 2020</t>
  </si>
  <si>
    <t>Dotacja celowa z budżetu państwa na współfinansowanie projektów własnych i realizowanych przez beneficjentów w ramach Regionalnego Programu Operacyjnego Województwa Podkarpackiego na lata 2014 - 2020</t>
  </si>
  <si>
    <t>Dotacja celowa z budżetu państwa na finansowanie wydatków objętych Pomocą Techniczną Regionalnego Programu Operacyjnego Województwa Podkarpackiego na lata 2014 - 2020</t>
  </si>
  <si>
    <t>Dotacja celowa z budżetu państwa na współfinansowanie projektów realizowanych w ramach Regionalnego Programu Operacyjnego Województwa Podkarpackiego na lata 2014 - 2020</t>
  </si>
  <si>
    <t>Dotacja celowa z budżetu państwa na współfinansowanie projektów własnych realizowanych w ramach Regionalnego Programu Operacyjnego Województwa Podkarpackiego na lata 2014 - 2020</t>
  </si>
  <si>
    <t>Dotacja celowa z budżetu państwa jako refundacja wydatków poniesionych ze środków własnych na współfinansowanie projektów własnych realizowanych w ramach Regionalnego Programu Operacyjnego Województwa Podkarpackiego na lata 2014 - 2020</t>
  </si>
  <si>
    <t>Regionalne Programy Operacyjne 2014 - 2020 finansowane z udziałem środków Europejskiego Funduszu Społecznego</t>
  </si>
  <si>
    <t>Dotacja celowa z budżetu państwa na współfinansowanie projektów własnych w ramach Regionalnego Programu Operacyjnego Województwa Podkarpackiego na lata 2014 - 2020</t>
  </si>
  <si>
    <t>Dotacja celowa z budżetu państwa na współfinansowanie projektów własnych i realizowanych przez beneficjentów 
w ramach Regionalnego Programu Operacyjnego Województwa Podkarpackiego na lata 2014 - 2020</t>
  </si>
  <si>
    <t xml:space="preserve">Dotacja celowa z budżetu państwa na finansowanie wydatków objętych Pomocą Techniczną Regionalnego Programu Operacyjnego Województwa Podkarpackiego na lata 2014 – 2020 </t>
  </si>
  <si>
    <t>OŚWIATA I WYCHOWANIE</t>
  </si>
  <si>
    <t>Szkoły podstawowe specjalne</t>
  </si>
  <si>
    <t>Dochody realizowane przez jednostki oświatowe</t>
  </si>
  <si>
    <t>Wpływy do budżetu niewykorzystanych środków finansowych gromadzonych na wyodrębnionym rachunku jednostki budżetowej</t>
  </si>
  <si>
    <t>2400</t>
  </si>
  <si>
    <t>Szkoły policealne</t>
  </si>
  <si>
    <t>Dotacja celowa otrzymana z budżetu państwa na realizację bieżących zadań własnych samorządu województwa</t>
  </si>
  <si>
    <t>Szkoły zawodowe</t>
  </si>
  <si>
    <t>Środki pochodzące z budżetu Unii Europejskiej na realizację projektu pn. „POPOJUTRZE 2.0 – KSZTAŁCENIE” w ramach Programu Operacyjnego Wiedza Edukacja Rozwój 2014-2020</t>
  </si>
  <si>
    <t>2057</t>
  </si>
  <si>
    <t>Dotacja celowa z budżetu państwa na realizację projektu pn. „POPOJUTRZE 2.0 – KSZTAŁCENIE” w ramach Programu Operacyjnego Wiedza Edukacja Rozwój 2014-2020</t>
  </si>
  <si>
    <t>Dokształcanie i doskonalenie nauczycieli</t>
  </si>
  <si>
    <t>Środki pochodzące z budżetu Unii Europejskiej na realizację projektu pn. "Lekcja:Enter - Podkarpacie Uczy Cyfrowo (II)" w ramach Programu Operacyjnego Polska Cyfrowa na lata 2014-2020</t>
  </si>
  <si>
    <t>Dotacja celowa z budżetu państwa na realizację projektu pn. "Lekcja:Enter - Podkarpacie Uczy Cyfrowo (II)" w ramach Programu Operacyjnego Polska Cyfrowa na lata 2014-2020</t>
  </si>
  <si>
    <t>2220</t>
  </si>
  <si>
    <t>Biblioteki pedagogiczne</t>
  </si>
  <si>
    <t xml:space="preserve">Dochody realizowane przez jednostki oświatowe </t>
  </si>
  <si>
    <t>Środki pochodzące z budżetu Unii Europejskiej na realizację projektu pn. "Zdalnie odważni - cyfrowo pewni" w ramach Programu Operacyjnego Wiedza Edukacja Rozwój 2014-2020</t>
  </si>
  <si>
    <t>Dotacja celowa z budżetu państwa na realizację projektu pn. "Zdalnie odważni - cyfrowo pewni" w ramach Programu Operacyjnego Wiedza Edukacja Rozwój 2014-2020</t>
  </si>
  <si>
    <t>Zapewnienie uczniom prawa do bezpłatnego dostępu do podręczników, materiałów edukacyjnych lub materiałów ćwiczeniowych</t>
  </si>
  <si>
    <t>Środki pochodzące z budżetu Unii Europejskiej na realizację projektu pn. "Making personal learning experiences possible and visible also in a digital way - Das PerLen-Konzept" w ramach Programu Erasmus+</t>
  </si>
  <si>
    <t>2051</t>
  </si>
  <si>
    <t xml:space="preserve">Środki otrzymane z Polsko-Litewskiego Funduszu Wymiany Młodzieży na zadanie pn. „Ekologia z myślą o przyszłych pokoleniach” </t>
  </si>
  <si>
    <t>2919</t>
  </si>
  <si>
    <t>2959</t>
  </si>
  <si>
    <t>6669</t>
  </si>
  <si>
    <t>6699</t>
  </si>
  <si>
    <t>OCHRONA ZDROWIA</t>
  </si>
  <si>
    <t>Szpitale ogólne</t>
  </si>
  <si>
    <t>Zwrot części niewykorzystanej dotacji przez samodzielne publiczne zakłady opieki zdrowotnej</t>
  </si>
  <si>
    <t>Dotacje celowe otrzymane z budżetu państwa na inwestycje i zakupy inwestycyjne z zakresu administracji rządowej oraz inne zadania zlecone ustawami realizowane przez samorząd województwa</t>
  </si>
  <si>
    <t>Dotacja celowa otrzymana z budżetu państwa na realizację inwestycji i zakupów inwestycyjnych własnych samorządu województwa</t>
  </si>
  <si>
    <t>Zwrot części dotacji na zadania realizowane przez samodzielne publiczne zakłady opieki zdrowotnej</t>
  </si>
  <si>
    <t>Zwrot części niewykorzystanej dotacji przez beneficjenta projektu realizowanego w ramach Regionalnego Programu Operacyjnego Województwa Podkarpackiego na lata 2014 - 2020</t>
  </si>
  <si>
    <t>Leczenie sanatoryjno-klimatyczne</t>
  </si>
  <si>
    <t>Dotacje celowe otrzymane z budżetu państwa na inwestycje 
i zakupy inwestycyjne z zakresu administracji rządowej oraz inne zadania zlecone ustawami realizowane przez samorząd województwa</t>
  </si>
  <si>
    <t>Lecznictwo psychiatryczne</t>
  </si>
  <si>
    <t>Lecznictwo ambulatoryjne</t>
  </si>
  <si>
    <t>Ratownictwo medyczne</t>
  </si>
  <si>
    <t>Dotacja celowa otrzymana z tytułu pomocy finansowej udzielanej między jednostkami samorządu terytorialnego na dofinansowanie własnych zadań inwestycyjnych i zakupów inwestycyjnych</t>
  </si>
  <si>
    <t>Dotacja celowa otrzymana z budżetu państwa na inwestycje i zakupy inwestycyjne z zakresu administracji rządowej oraz inne zadania zlecone ustawami realizowane przez samorząd województwa</t>
  </si>
  <si>
    <t>Medycyna pracy</t>
  </si>
  <si>
    <t>Zwalczanie narkomanii</t>
  </si>
  <si>
    <t xml:space="preserve">Odsetki od dotacji wykorzystanych niezgodnie z przeznaczeniem, pobranych nienależnie lub w nadmiernej wysokości na realizację zadań z zakresu przeciwdziałania narkomanii </t>
  </si>
  <si>
    <t>Zwrot dotacji wykorzystanych niezgodnie z przeznaczeniem, pobranych nienależnie lub w nadmiernej wysokości na realizację zadań z zakresu przeciwdziałania narkomanii</t>
  </si>
  <si>
    <t>Przeciwdziałnie alkoholizmowi</t>
  </si>
  <si>
    <t>Zwrot niewykorzystanej dotacji na realizację zadań z zakresu przeciwdziałania alkoholizmowi wraz z odsetkami</t>
  </si>
  <si>
    <t>Składki na ubezpieczenie zdrowotne oraz świadczenia dla osób nieobjętych obowiązkiem ubezpieczenia zdrowotnego</t>
  </si>
  <si>
    <t>Staże i specjalizacje medyczne</t>
  </si>
  <si>
    <t>Środki otrzymane z państwowych funduszy celowych na realizację zadań bieżących jednostek sektora finansów publicznych</t>
  </si>
  <si>
    <t xml:space="preserve">Odsetki od zwrotu dotacji wykorzystanej niezgodnie z przeznaczeniem na realizację projektu pn. „Poprawa bezpieczeństwa epidemiologicznego na terenie województwa podkarpackiego w związku z pojawieniem się koronawirusa SARS-CoV-2” realizowanego w ramach Regionalnego Programu Operacyjnego Województwa Podkarpackiego na lata 2014-2020 </t>
  </si>
  <si>
    <t xml:space="preserve">Zwrot przez partnera części dotacji wykorzystanej niezgodnie z przeznaczeniem, pobranej nienależnie lub w nadmiernej wysokości na realizację projektu pn. „Poprawa bezpieczeństwa epidemiologicznego na terenie województwa podkarpackiego w związku z pojawieniem się koronawirusa SARS-CoV-2” w ramach Regionalnego Programu Operacyjnego Województwa Podkarpackiego na lata 2014-2020 </t>
  </si>
  <si>
    <t xml:space="preserve">Zwrotu części niewykorzystanej dotacji przez partnera projektu  realizowanego w ramach Regionalnego Programu Operacyjnego Województwa Podkarpackiego na lata 2014-2020 </t>
  </si>
  <si>
    <t>POMOC SPOŁECZNA</t>
  </si>
  <si>
    <t>Zadania w zakresie przeciwdziałania przemocy w rodzinie</t>
  </si>
  <si>
    <t>Dotacje celowe otrzymane z budżetu państwa na realizację bieżących zadań własnych samorządu województwa</t>
  </si>
  <si>
    <t xml:space="preserve">Zwrotu dotacji wykorzystanych niezgodnie z przeznaczeniem, pobranych nienależnie lub w nadmiernej wysokości na realizację zadań z zakresu przeciwdziałania przemocy w rodzinie </t>
  </si>
  <si>
    <t>Regionalne ośrodki polityki społecznej</t>
  </si>
  <si>
    <t>Dochody realizowane przez Regionalny Ośrodek Polityki Społecznej w Rzeszowie</t>
  </si>
  <si>
    <t xml:space="preserve">Odsetki od dotacji wykorzystanych niezgodnie z przeznaczeniem, pobranych nienależnie lub w nadmiernej wysokości na realizację zadań z zakresu pomocy społecznej </t>
  </si>
  <si>
    <t xml:space="preserve">Zwrot dotacji wykorzystanych niezgodnie z przeznaczeniem, pobranych nienależnie lub w nadmiernej wysokości na realizację zadań z zakresu pomocy społecznej </t>
  </si>
  <si>
    <t>Środki pochodzące z budżetu Unii Europejskiej na realizację projektu pn. "Liderzy kooperacji" w ramach Programu Operacyjnego Wiedza Edukacja Rozwój na lata 2014-2020</t>
  </si>
  <si>
    <t>Środki pochodzące z budżetu Unii Europejskiej na realizację projektu pn. "Kompetencje plus" w ramach Programu Operacyjnego Wiedza Edukacja  Rozwój na lata 2014-2020</t>
  </si>
  <si>
    <t>Dotacja celowa z budżetu państwa na realizację projektu pn. "Liderzy kooperacji" w ramach Programu Operacyjnego Wiedza Edukacja Rozwój na lata 2014-2020</t>
  </si>
  <si>
    <t>Dotacja celowa z budżetu państwa na realizację projektu pn. "Kompetencje plus" w ramach Programu Operacyjnego Wiedza Edukacja Rozwój na lata 2014-2020</t>
  </si>
  <si>
    <t>Środki pochodzące z budżetu Unii Europejskiej jako refundacja wydatków poniesionych ze środków własnych na realizację projektu pn. "Kompetencje plus" w ramach Programu Operacyjnego Wiedza Edukacja Rozwój na lata 2014-2020</t>
  </si>
  <si>
    <t>Środki pochodzące z budżetu Unii Europejskiej na realizację projektu pn. "Kompetencje plus" w ramach Programu Operacyjnego Wiedza Edukacja Rozwój na lata 2014-2020</t>
  </si>
  <si>
    <t>Dotacja celowa z budżetu państwa na realizację projektu pn. "Liderzy kooperacji" w ramach Programu Operacyjnego Wiedza Edukacja Rozwój 2014-2020</t>
  </si>
  <si>
    <t>Dotacja celowa z budżetu państwa jako refundacja wydatków poniesionych ze środków własnych na realizację projektu pn. "Kompetencje plus" w ramach Programu Operacyjnego Wiedza Edukacja Rozwój 2014-2020</t>
  </si>
  <si>
    <t>Dotacja celowa z budżetu państwa na realizację projektu pn. "Kompetencje plus" w ramach Programu Operacyjnego Wiedza Edukacja Rozwój 2014-2020</t>
  </si>
  <si>
    <t>Zwrot części niewykorzystanych dotacji przez Partnera projektu pn. "Kompetencje plus" w ramach Programu Operacyjnego Wiedza Edukacja Rozwój na lata 2014-2020</t>
  </si>
  <si>
    <t>2957</t>
  </si>
  <si>
    <t>Zwrot części niewykorzystanych dotacji przez beneficjentów projektów realizowanych w ramach Regionalnego Programu Operacyjnego Województwa Podkarpackiego na lata 2014-2020</t>
  </si>
  <si>
    <t>POZOSTAŁE ZADANIA W ZAKRESIE POLITYKI SPOŁECZNEJ</t>
  </si>
  <si>
    <t>Rehabilitacja zawodowa i społeczna osób niepełnosprawnych</t>
  </si>
  <si>
    <t>Państwowy Fundusz Rehabilitacji Osób Niepełnosprawnych</t>
  </si>
  <si>
    <t xml:space="preserve">Wpływ 2,5% odpisu ze środków Państwowego Funduszu Rehabilitacji Osób Niepełnosprawnych </t>
  </si>
  <si>
    <t>Wojewódzkie Urzędy Pracy</t>
  </si>
  <si>
    <t>0948</t>
  </si>
  <si>
    <t>Dotacja celowa z budżetu państwa na współfinansowanie projektów w ramach Programu Operacyjnego Wiedza Edukacja Rozwój na lata 2014 - 2020</t>
  </si>
  <si>
    <t>2009</t>
  </si>
  <si>
    <t>Dotacja celowa z budżetu państwa na finansowanie wydatków objętych Pomocą Techniczną Programu Operacyjnego Wiedza Edukacja Rozwój na lata 2014 - 2020</t>
  </si>
  <si>
    <t>Środki z Funduszu Gwarantowanych Świadczeń Pracowniczych</t>
  </si>
  <si>
    <t>Wpływy ze zwrotów dotacji oraz płatności wykorzystanych niezgodnie z przeznaczeniem lub wykorzystanych z naruszeniem procedur, o których mowa w art. 184 ustawy, pobranych nienależnie lub w nadmiernej wysokości</t>
  </si>
  <si>
    <t>2918</t>
  </si>
  <si>
    <t>Wpływy z pozostałych odsetek</t>
  </si>
  <si>
    <t>Wpływy z różnych dochodów</t>
  </si>
  <si>
    <t>Środki pochodzące z budżetu Unii Europejskiej na realizację projektu pn. „Standardy w zakresie mieszkalnictwa wspomaganego dla osób chorujących psychicznie po wielokrotnych pobytach w szpitalach psychiatrycznych" w ramach Programu Operacyjnego Wiedza Edukacja Rozwój na lata 2014-2020</t>
  </si>
  <si>
    <t xml:space="preserve">Dotacja celowa z budżetu państwa na współfinansowanie wydatków na realizację projektu pn. „Standardy w zakresie mieszkalnictwa wspomaganego dla osób chorujących psychicznie po wielokrotnych pobytach w szpitalach psychiatrycznych" w ramach Programu Operacyjnego Wiedza Edukacja Rozwój 2014-2020 </t>
  </si>
  <si>
    <t>Zwrot części dotacji wykorzystanych niezgodnie z przeznaczeniem, pobranych nienależnie lub w nadmiernej wysokości przez beneficjentów projektów realizowanych w ramach Programu Operacyjnego Wiedza Edukacja Rozwój na lata 2014-2020</t>
  </si>
  <si>
    <t xml:space="preserve">Zwrot części niewykorzystanych dotacji przez beneficjentów projektów realizowanych w ramach Programu Operacyjnego Wiedza Edukacja Rozwój na lata 2014-2020        </t>
  </si>
  <si>
    <t>EDUKACYJNA OPIEKA WYCHOWAWCZA</t>
  </si>
  <si>
    <t>Internaty i bursy szkolne</t>
  </si>
  <si>
    <t>RODZINA</t>
  </si>
  <si>
    <t>Wspieranie rodziny</t>
  </si>
  <si>
    <t xml:space="preserve">Środki pochodzące z budżetu UE jako refundacja wydatków poniesionych ze środków własnych na realizację projektu pn. „Bliżej rodziny - szkolenia dla kadr systemów wspierania rodziny i pieczy zastępczej” w ramach Programu Operacyjnego Wiedza, Edukacja, Rozwój 2014-2020 </t>
  </si>
  <si>
    <t xml:space="preserve">Dotacja celowa z budżetu państwa jako refundacja wydatków poniesionych ze środków własnych na realizację projektu pn. „Bliżej rodziny - szkolenia dla kadr systemów wspierania rodziny i pieczy zastępczej” w ramach Programu Operacyjnego Wiedza, Edukacja, Rozwój 2014-2020 </t>
  </si>
  <si>
    <t>Zwrot dotacji wykorzystanych niezgodnie z przeznaczeniem, pobranych nienależnie lub w nadmiernej wysokości na realizację zadań z zakresu wspierania rodziny</t>
  </si>
  <si>
    <t>Działalność ośrodków adopcyjnych</t>
  </si>
  <si>
    <t>Działalność placówek opiekuńczo - wychowawczych</t>
  </si>
  <si>
    <t>Dotacje celowe otrzymane z powiatu na zadania bieżące realizowane na podstawie porozumień (umów) między jednostkami samorządu terytorialnego</t>
  </si>
  <si>
    <t>2320</t>
  </si>
  <si>
    <t>Zwrot części otrzymanej w 2019 r. dotacji celowej na realizację zadań w zakresie prowadzenia regionalnych placówek opiekuńczo - terapeutycznych na terenie województwa podkarpackiego</t>
  </si>
  <si>
    <t>GOSPODARKA KOMUNALNA I OCHRONA ŚRODOWISKA</t>
  </si>
  <si>
    <t>Ochrona powietrza atmosferycznego i klimatu</t>
  </si>
  <si>
    <t>Wpływy i wydatki związane z gromadzeniem środków 
z opłat i kar za korzystanie ze środowiska</t>
  </si>
  <si>
    <t>3% wpływu z tytułu kary pieniężnej za uszkodzenie, zniszczenie, usunięcie drzewa lub krzewu bez zezwolenia przez osoby fizyczne</t>
  </si>
  <si>
    <t>3% wpływu z tytułu opłat za usunięcie drzewa i krzewu</t>
  </si>
  <si>
    <t>3% wpływu z tytułu opłat za korzystanie ze środowiska</t>
  </si>
  <si>
    <t>Wpływy i wydatki związane z gromadzeniem środków 
z opłat produktowych</t>
  </si>
  <si>
    <t>1% wpływu z tytułu opłaty recyklingowej za opakowania</t>
  </si>
  <si>
    <t>0240</t>
  </si>
  <si>
    <t xml:space="preserve">2% i 10% wpływu z tytułu opłaty produktowej oraz dodatkowej opłaty produktowej </t>
  </si>
  <si>
    <t>0400</t>
  </si>
  <si>
    <t xml:space="preserve">5 % wpływu z tytułu opłat za nieosiągnięcie wymaganego poziomu odzysku i recyklingu odpadów pochodzących z pojazdów wycofanych z eksploatacji </t>
  </si>
  <si>
    <t>0530</t>
  </si>
  <si>
    <t>Wpływy z tytułu opłat za wydanie postanowienia o nałożeniu grzywny w celu przymuszenia wykonania obowiązku o charakterze niepieniężnym</t>
  </si>
  <si>
    <t>10% wpływu z tytułu opłat na publiczne kampanie edukacyjne</t>
  </si>
  <si>
    <t xml:space="preserve">Wpływy i wydatki związane z wprowadzeniem do obrotu baterii i akumulatorów </t>
  </si>
  <si>
    <t>5% wpływu z tytułu opłat za wprowadzanie do obrotu baterii i akumulatorów</t>
  </si>
  <si>
    <t>Pozostałe zadania związane z gospodarką odpadami</t>
  </si>
  <si>
    <t>35,65% wpływu z opłaty rejestrowej i opłaty rocznej od podmiotów wprowadzających produkty, produkty w opakowaniach i gospodarujących odpadami</t>
  </si>
  <si>
    <t>Wpływ z tytułu opłaty za wydanie interpretacji indywidualnej w zakresie gospodarki odpadami</t>
  </si>
  <si>
    <t>Wpływ z tytułu opłaty za wydanie interpretacji indywidualnej w zakresie obowiązku wdrożenia systemu zarządzania środowiskiem</t>
  </si>
  <si>
    <t>Wpływ z tytułu opłat za udostępnianie informacji o środowisku</t>
  </si>
  <si>
    <t>Oosetki od zwrotu części dotacji wykorzystanej niezgodnie z przenaczeniem na realizację zadania w ramach Podkarpackiego Programu Odnowy Wsi na lata 2017-2020</t>
  </si>
  <si>
    <t>KULTURA I OCHRONA DZIEDZICTWA NARODOWEGO</t>
  </si>
  <si>
    <t>Pozostałe zadania w zakresie kultury</t>
  </si>
  <si>
    <t>Odsetki od dotacji wykorzystanych niezgodnie z przeznaczeniem, pobranych nienależnie lub w nadmiernej wysokości na realizację zadań z zakresu kultury</t>
  </si>
  <si>
    <t>Zwrot dotacji wykorzystanych niezgodnie z przeznaczeniem, pobranych nienależnie lub w nadmiernej wysokości na realizację zadań z zakresu kultury</t>
  </si>
  <si>
    <t>Zwrot części niewykorzystanych dotacji na realizację zadań z zakresu kultury</t>
  </si>
  <si>
    <t>Teatry</t>
  </si>
  <si>
    <t>Odsetki od zwrotu części niewykorzystanej dotacji</t>
  </si>
  <si>
    <t>Wpływy z tytułu pomocy finansowej udzielanej między jednostkami samorządu terytorialnego na dofinansowanie własnych zadań bieżących</t>
  </si>
  <si>
    <t>Zwrot części niewykorzystanych dotacji przez instytucje kultury</t>
  </si>
  <si>
    <t>Filharmonie, orkiestry, chóry i kapele</t>
  </si>
  <si>
    <t>Zwrot dotacji wykorzystanych niezgodnie z przeznaczeniem, pobranych nienależnie lub w nadmiernej wysokości na realizację zadań przez instytucje kultury</t>
  </si>
  <si>
    <t>Domy i ośrodki kultury, świetlice i kluby</t>
  </si>
  <si>
    <t>Pozostałe instytucje kultury</t>
  </si>
  <si>
    <t>6690</t>
  </si>
  <si>
    <t xml:space="preserve">Biblioteki </t>
  </si>
  <si>
    <t xml:space="preserve">Dotacje celowe otrzymane z gminy na zadania bieżące realizowane na podstawie porozumień (umów) między jednostkami samorządu terytorialnego </t>
  </si>
  <si>
    <t>Dotacje celowe otrzymane z powiatu na zadania realizowane na podstawie porozumień (umów) między jednostkami samorządu terytorialnego</t>
  </si>
  <si>
    <t xml:space="preserve">Dotacje celowe otrzymane z gminy na inwestycje i zakupy inwestycyjne zadania bieżące realizowane na podstawie porozumień (umów) między jednostkami samorządu terytorialnego </t>
  </si>
  <si>
    <t>Muzea</t>
  </si>
  <si>
    <t>6660</t>
  </si>
  <si>
    <t>Ochrona zabytków i opieka nad zabytkami</t>
  </si>
  <si>
    <t>Środki pochodzące z budżetu Unii Europejskiej jako refundacja wydatków poniesionych ze środków własnych na realizację projektu pn. "CRinMA- Cultural Resources in the Mountain Area" w ramach Programu Interreg Europa na lata 2014 - 2020</t>
  </si>
  <si>
    <t>Zwrot niewykorzystanej dotacji na zadanie pn. „Budowa pomnika gen. Stanisława Dąbka w Lubaczowie” przez Gminę Miejską Lubaczów</t>
  </si>
  <si>
    <t>OGRODY BOTANICZNE I ZOOLOGICZNE ORAZ NATURALNE OBSZARY I OBIEKTY CHRONIONEJ PRZYRODY</t>
  </si>
  <si>
    <t>Parki krajobrazowe</t>
  </si>
  <si>
    <t>Dochody realizowane przez Zespół Karpackich Parków Krajobrazowych w Krośnie</t>
  </si>
  <si>
    <t>KULTURA FIZYCZNA</t>
  </si>
  <si>
    <t>Zadania w zakresie kultury fizycznej</t>
  </si>
  <si>
    <t>Zwrot nadpłaconych składek ZUS od wypłaconego w 2021 r. stypendium sportowego</t>
  </si>
  <si>
    <t>Zwrot dotacji wykorzystanych niezgodnie z przeznaczeniem, pobranych nienależnie lub w nadmiernej wysokości na realizację zadań z zakresu kultury fizycznej i sportu</t>
  </si>
  <si>
    <t>DOCHODY OGÓŁEM</t>
  </si>
  <si>
    <t>w tym:</t>
  </si>
  <si>
    <t>dochody bieżące</t>
  </si>
  <si>
    <t xml:space="preserve">finansowane z dotacji </t>
  </si>
  <si>
    <t>finansowane z dochodów własnych</t>
  </si>
  <si>
    <t>dochody majątkowe</t>
  </si>
  <si>
    <t>sprawdzenie:</t>
  </si>
  <si>
    <t>Dochody z tytułu opłat za wpis do rejestru przedsiębiorców prowadzących pracownię psychologiczną, opłat za wpis do ewidencji uprawnionych psychologów i opłat za wpis do ewidencji uprawnionych lekarzy oraz opłat za wpis do ewidencji egzaminatorów wynikających z ustawy o kierujących pojazdami</t>
  </si>
  <si>
    <t>Zwrot części stypendiów udzielonych w ramach programu pn. „Stypendia Marszałka Województwa Podkarpackiego”</t>
  </si>
  <si>
    <t xml:space="preserve">Odsetki od zwrotu części stypendiów udzielonych w ramach programu pn."Stypendia Marszałka Województwa Podkarpackiego" </t>
  </si>
  <si>
    <t>Środki pochodzące z budżetu Unii Europejskiej na realizację projektu pn. "Podkarpacie Uczy Cyfrowo III" w ramach Programu Operacyjnego Polska Cyfrowa na lata 2014-2020</t>
  </si>
  <si>
    <t>Dotacja celowa z budżetu państwa na realizację projektu pn. "Podkarpacie Uczy Cyfrowo III" w ramach Programu Operacyjnego Polska Cyfrowa na lata 2014-2020</t>
  </si>
  <si>
    <t>Środki pochodzące z budżetu Unii Europejskiej na realizację projektu pn. "Projekt akredytowany - nr 2022-1-PL01-KA121-SCH-000062408" w ramach Programu Erasmus+</t>
  </si>
  <si>
    <t>Środki otrzymane z Polsko-Ukraińskiej Rady Wymiany Młodzieży na realizację projektu pn. „Ekologia – nasza wspólna odpowiedzialność”</t>
  </si>
  <si>
    <t>2100</t>
  </si>
  <si>
    <t xml:space="preserve">Środki z Funduszu Pomocy na finansowanie lub dofinansowanie zadań bieżących w zakresie pomocy obywatelom Ukrainy dla jednostki sektora finansów publicznych </t>
  </si>
  <si>
    <t>Środki na inwestycje na drogach publicznych, powiatowych i wojewódzkich oraz na drogach powiatowych, wojewódzkich i krajowych w granicach miast na prawach powiatu</t>
  </si>
  <si>
    <t>Odsetki od nieterminowej wpłaty z tytułu opłat eksploatacyjnych za wydobywanie węglowodorów ze złóż zlokalizowanych na terenie województwa podkarpackiego</t>
  </si>
  <si>
    <t>2530</t>
  </si>
  <si>
    <t xml:space="preserve">Środki otrzymane z Państwowego Funduszu Rehabilitacji Osób Niepełnosprawnych z przeznaczeniem na pomoc obywatelom Ukrainy z niepełnosprawnością, którzy przybyli na terytorium Rzeczypospolitej Polskiej w związku z działaniami wojennymi prowadzonymi na terytorium Ukrainy </t>
  </si>
  <si>
    <r>
      <t xml:space="preserve">Zwrot części dotacji wykorzystanych niezgodnie z przeznaczeniem, pobranych nienależnie lub w nadmiernej wysokości przez beneficjentów projektów realizowanych w ramach Programu Operacyjnego Kapitał Ludzki          </t>
    </r>
    <r>
      <rPr>
        <u/>
        <sz val="10"/>
        <rFont val="Arial"/>
        <family val="2"/>
        <charset val="238"/>
      </rPr>
      <t xml:space="preserve">  </t>
    </r>
  </si>
  <si>
    <t>Środki pochodzące z budżetu Unii Europejskiej na realizację projektu pn. „Zdalny Nauczyciel = Zdalna Szkoła”  w ramach Programu Operacyjnego Wiedza Edukacja Rozwój na lata 2014-2020</t>
  </si>
  <si>
    <t>Dotacja celowa z budżetu państwa na realizację projektu pn. „Zdalny Nauczyciel = Zdalna Szkoła” w ramach Programu Operacyjnego Wiedza Edukacja Rozwój na lata 2014-2020</t>
  </si>
  <si>
    <t>Zwrot opłaty sądowej</t>
  </si>
  <si>
    <t>Zwrot zaliczki od komornika</t>
  </si>
  <si>
    <t>Odsetki od nieterminowych wpłat za dzierżawę nieruchomości, wieczyste użytkowanie stanowiących własność Województwa Podkarpackiego</t>
  </si>
  <si>
    <t>Dochody realizowane przez Podkarpackie Biuro Planowania Przestrzennego w Rzeszowie w Likwidacji</t>
  </si>
  <si>
    <t>Zwrot cześci składki z polisy ubezpieczeniowej</t>
  </si>
  <si>
    <t>Odsetki od nieterminowej wpłaty opłat rocznych za zajęcie pasa drogowego i czynszu dzierżawnego stałego za udostępnienie sieci szerokopasmowej</t>
  </si>
  <si>
    <t>Przedawnione nadpłaty związane z gromadzeniem opłat i kar za korzystanie ze środowiska</t>
  </si>
  <si>
    <t>Przedawnione nadpłaty związane z gromadzeniem opłat produktowych</t>
  </si>
  <si>
    <t>Wpływy z tytułu grzywny związanej z przymuszeniem wykonania obowiązku o charakterze niepieniężnym</t>
  </si>
  <si>
    <t xml:space="preserve">Środki pochodzące z budżetu Unii Europejskiej jako refundacja wydatków poniesionych ze środków własnych na realizację projektu własnego pn. „Budowa nowego odcinka drogi wojewódzkiej nr 992 w miejscowości Jasło” w ramach Programu Współpracy Transgranicznej INTERREG V-A Polska - Słowacja na lata 2014-2020 </t>
  </si>
  <si>
    <t xml:space="preserve">Środki pochodzące z budżetu Unii Europejskiej na realizację projektu pn. „Naftowe dziedzictwo działalności Ignacego Łukasiewicza” w ramach Programu Współpracy Transgranicznej EIS Polska-Białoruś-Ukraina 2014-2020 </t>
  </si>
  <si>
    <t xml:space="preserve">Środki pochodzące z budżetu Unii Europejskiej jako refundacja wydatków poniesionych ze środków własnych na realizację projektu pn. „Naftowe dziedzictwo działalności Ignacego Łukasiewicza” w ramach Programu Współpracy Transgranicznej EIS Polska-Białoruś-Ukraina 2014-2020 </t>
  </si>
  <si>
    <t>Środki pochodzące z budżetu Unii Europejskiej na realizację projektu pn. "Budowa Podmiejskiej Kolei Aglomeracyjnej - PKA": Budowa i modernizacja linii kolejowych oraz infrastruktury przystankowej w ramach Programu Operacyjnego Infrastruktura i Środowisko na lata 2014 - 2020</t>
  </si>
  <si>
    <t>Środki pochodzące z budżetu Unii Europejskiej jako refundacja wydatków na realizację projektu pn. "Budowa Podmiejskiej Kolei Aglomeracyjnej - PKA": budowa zaplecza technicznego" w ramach Programu Operacyjnego Infrastruktura i Środowisko na lata 2014 - 2020</t>
  </si>
  <si>
    <t>Odsetki od zwrotu części dotacji wykorzystanej niezgodnie z przeznaczeniem na  realizację zadań w ramach Programu "Podkarpacki Naturalny Wypas III"</t>
  </si>
  <si>
    <t>6259</t>
  </si>
  <si>
    <t xml:space="preserve">Dotacje celowe z budżetu państwa na realizację projektu pn. „Poprawa dostępności do usług publicznych w Urzędzie Marszałkowskim Województwa Podkarpackiego w Rzeszowie” w ramach Programu Operacyjnego Wiedza Edukacja Rozwój 2014-2020 </t>
  </si>
  <si>
    <t xml:space="preserve">'Dotacje celowe z budżetu państwa na realizację projektu pn. „Poprawa dostępności do usług publicznych w Urzędzie Marszałkowskim Województwa Podkarpackiego w Rzeszowie” w ramach Programu Operacyjnego Wiedza Edukacja Rozwój 2014-2020 </t>
  </si>
  <si>
    <r>
      <t>Środki pochodzące z budżetu Unii Europejskiej</t>
    </r>
    <r>
      <rPr>
        <sz val="10"/>
        <color theme="1"/>
        <rFont val="Arial"/>
        <family val="2"/>
        <charset val="238"/>
      </rPr>
      <t xml:space="preserve"> na realizację projektu pn.„Poprawa dostępności do usług publicznych w Urzędzie Marszałkowskim Województwa Podkarpackiego w Rzeszowie” w ramach Programu Operacyjnego Wiedza Edukacja Rozwój 2014-2020</t>
    </r>
  </si>
  <si>
    <t>Odsetki od nieterminowej opłaty za korzystanie z informacji geologicznej</t>
  </si>
  <si>
    <t>3. Wniesienie wkładów do spółek prawa handlowego</t>
  </si>
  <si>
    <t>2. Zakup i objęcie akcji i udziałów</t>
  </si>
  <si>
    <t xml:space="preserve">   - na programy finansowane z udziałem środków UE i źródeł zagranicznych</t>
  </si>
  <si>
    <t>1. Inwestycje i zakupy inwestycyjne, z tego:</t>
  </si>
  <si>
    <t>II. Wydatki majątkowe, w tym:</t>
  </si>
  <si>
    <t>6. Obsługa długu JST</t>
  </si>
  <si>
    <t>5. Wypłaty z tytułu poręczeń i gwarancji</t>
  </si>
  <si>
    <t>4. Wydatki na programy finansowane z udziałem środków UE i źródeł zagranicznych</t>
  </si>
  <si>
    <t>3. Świadczenia na rzecz osób fizycznych</t>
  </si>
  <si>
    <t>2. Dotacje na zadania bieżące</t>
  </si>
  <si>
    <t xml:space="preserve">    - wydatki związane z realizacją ich statutowych zadań</t>
  </si>
  <si>
    <t xml:space="preserve">    - wynagrodzenia i składki od nich naliczane</t>
  </si>
  <si>
    <t>1. Wydatki jednostek budżetowych, z tego:</t>
  </si>
  <si>
    <t>I. Wydatki bieżące, w tym:</t>
  </si>
  <si>
    <t>Razem:</t>
  </si>
  <si>
    <t>Dotacja celowa na pomoc finansową  udzielaną między jednostkami samorządu terytorialnego na dofinansowanie własnych zadań inwestycyjnych i zakupów inwestycyjnych</t>
  </si>
  <si>
    <t>6300</t>
  </si>
  <si>
    <t>inwestycje i zakupy inwestycyjne</t>
  </si>
  <si>
    <t>wydatki majątkowe:</t>
  </si>
  <si>
    <t xml:space="preserve">Dotacja celowa na pomoc finansową udzielaną między jednostkami samorządu terytorialnego na dofinansowanie własnych zadań bieżących </t>
  </si>
  <si>
    <t>dotacje na zadania bieżące:</t>
  </si>
  <si>
    <t>wydatki bieżące:</t>
  </si>
  <si>
    <t>92695</t>
  </si>
  <si>
    <t>Dotacja celowa z budżetu jednostki samorządu terytorialnego, udzielona w trybie art. 221 ustawy, na dofinansowanie inwestycji w ramach zadań zleconych do realizacji organizacjom prowadzącym działalność pożytku publicznego</t>
  </si>
  <si>
    <t>6190</t>
  </si>
  <si>
    <t>Stypendia różne</t>
  </si>
  <si>
    <t>3250</t>
  </si>
  <si>
    <t>Nagrody o charakterze szczególnym niezaliczone do wynagrodzeń</t>
  </si>
  <si>
    <t>3040</t>
  </si>
  <si>
    <t>świadczenia na rzecz osób fizycznych:</t>
  </si>
  <si>
    <t>Dotacja celowa z budżetu na finansowanie lub dofinansowanie zadań zleconych do realizacji stowarzyszeniom</t>
  </si>
  <si>
    <t>2820</t>
  </si>
  <si>
    <t>Dotacja celowa na pomoc finansową udzielaną między jednostkami samorządu terytorialnego na dofinansowanie własnych zadań bieżących</t>
  </si>
  <si>
    <t>Dotacje celowe z budżetu jednostki samorządu terytorialnego, udzielone w trybie art. 221 ustawy, na finansowanie lub dofinansowanie zadań zleconych do realizacji organizacjom prowadzącym działalność pożytku publicznego</t>
  </si>
  <si>
    <t>dotacje  na zadania bieżące:</t>
  </si>
  <si>
    <t>Zakup usług pozostałych</t>
  </si>
  <si>
    <t>4300</t>
  </si>
  <si>
    <t>Zakup materiałów i wyposażenia</t>
  </si>
  <si>
    <t>4210</t>
  </si>
  <si>
    <t xml:space="preserve"> - wydatki związane z realizacją zadań statutowych jednostek budżetowych</t>
  </si>
  <si>
    <t>Składki na Fundusz Pracy oraz Fundusz Solidarnościowy</t>
  </si>
  <si>
    <t>4120</t>
  </si>
  <si>
    <t>Składki na ubezpieczenia społeczne</t>
  </si>
  <si>
    <t>4110</t>
  </si>
  <si>
    <t xml:space="preserve"> - wynagrodzenia i składki od nich naliczane</t>
  </si>
  <si>
    <t>wydatki jednostek budżetowych w tym na:</t>
  </si>
  <si>
    <t>92605</t>
  </si>
  <si>
    <t>92604</t>
  </si>
  <si>
    <t>Obiekty sportowe</t>
  </si>
  <si>
    <t>92601</t>
  </si>
  <si>
    <t>Kultura fizyczna</t>
  </si>
  <si>
    <t>926</t>
  </si>
  <si>
    <t>Wynagrodzenia bezosobowe</t>
  </si>
  <si>
    <t>4170</t>
  </si>
  <si>
    <t>92595</t>
  </si>
  <si>
    <t>4309</t>
  </si>
  <si>
    <t>4307</t>
  </si>
  <si>
    <t>wydatki na programy finansowane z udziałem środków UE i źródeł zagranicznych</t>
  </si>
  <si>
    <t>Różne wydatki na rzecz osób fizycznych</t>
  </si>
  <si>
    <t>3030</t>
  </si>
  <si>
    <t>Wydatki osobowe niezaliczone do wynagrodzeń</t>
  </si>
  <si>
    <t>3020</t>
  </si>
  <si>
    <t xml:space="preserve">Szkolenia pracowników niebędących członkami korpusu służby cywilnej </t>
  </si>
  <si>
    <t>4700</t>
  </si>
  <si>
    <t>Podatek od nieruchomości</t>
  </si>
  <si>
    <t>4480</t>
  </si>
  <si>
    <t>Odpisy na zakładowy fundusz świadczeń socjalnych</t>
  </si>
  <si>
    <t>4440</t>
  </si>
  <si>
    <t>Różne opłaty i składki</t>
  </si>
  <si>
    <t>4430</t>
  </si>
  <si>
    <t>Podróże służbowe zagraniczne</t>
  </si>
  <si>
    <t>4420</t>
  </si>
  <si>
    <t>Podróże służbowe krajowe</t>
  </si>
  <si>
    <t>4410</t>
  </si>
  <si>
    <t>Opłaty za administrowanie i czynsze za budynki, lokale i pomieszczenia garażowe</t>
  </si>
  <si>
    <t>4400</t>
  </si>
  <si>
    <t>Zakup usług obejmujących wykonanie ekspertyz, analiz i opinii</t>
  </si>
  <si>
    <t>4390</t>
  </si>
  <si>
    <t>Opłaty z tytułu zakupu usług telekomunikacyjnych</t>
  </si>
  <si>
    <t>4360</t>
  </si>
  <si>
    <t>Zakup usług zdrowotnych</t>
  </si>
  <si>
    <t>4280</t>
  </si>
  <si>
    <t>Zakup usług remontowych</t>
  </si>
  <si>
    <t>4270</t>
  </si>
  <si>
    <t>Zakup energii</t>
  </si>
  <si>
    <t>4260</t>
  </si>
  <si>
    <t>Zakup środków dydaktycznych i książek</t>
  </si>
  <si>
    <t>4240</t>
  </si>
  <si>
    <t>Zakup środków żywności</t>
  </si>
  <si>
    <t>4220</t>
  </si>
  <si>
    <t>Nagrody konkursowe</t>
  </si>
  <si>
    <t>4190</t>
  </si>
  <si>
    <t>Wpłaty na PPK finansowane przez podmiot zatrudniający</t>
  </si>
  <si>
    <t>4710</t>
  </si>
  <si>
    <t>Dodatkowe wynagrodzenie roczne</t>
  </si>
  <si>
    <t>4040</t>
  </si>
  <si>
    <t>Wynagrodzenia osobowe pracowników</t>
  </si>
  <si>
    <t>4010</t>
  </si>
  <si>
    <t>92502</t>
  </si>
  <si>
    <t>Dotacje celowe z budżetu na finansowanie lub dofinansowanie kosztów realizacji inwestycji i zakupów inwestycyjnych innych jednostek sektora finansów publicznych</t>
  </si>
  <si>
    <t>6220</t>
  </si>
  <si>
    <t>Parki narodowe</t>
  </si>
  <si>
    <t>92501</t>
  </si>
  <si>
    <t>Ogrody botaniczne i zoologiczne oraz naturalne obszary i obiekty chronionej przyrody</t>
  </si>
  <si>
    <t>925</t>
  </si>
  <si>
    <t>Zwroty niewykorzystanych dotacji oraz płatności, dotyczące wydatków majątkowych</t>
  </si>
  <si>
    <t>6697</t>
  </si>
  <si>
    <t>Wydatki inwestycyjne jednostek budżetowych</t>
  </si>
  <si>
    <t>6059</t>
  </si>
  <si>
    <t>6057</t>
  </si>
  <si>
    <t>6050</t>
  </si>
  <si>
    <t>- wydatki na programy finansowane z udziałem środków UE i źródeł zagranicznych</t>
  </si>
  <si>
    <t>Dotacje celowe w ramach programów finansowanych z udziałem środków europejskich oraz środków, o których mowa w art. 5 ust. 3 pkt 5 lit. a i b ustawy, lub płatności w ramach budżetu środków europejskich, realizowanych przez jednostki samorządu terytorialnego</t>
  </si>
  <si>
    <t>4429</t>
  </si>
  <si>
    <t>4428</t>
  </si>
  <si>
    <t>4419</t>
  </si>
  <si>
    <t>4418</t>
  </si>
  <si>
    <t>4308</t>
  </si>
  <si>
    <t>4219</t>
  </si>
  <si>
    <t>4218</t>
  </si>
  <si>
    <t>4179</t>
  </si>
  <si>
    <t>4178</t>
  </si>
  <si>
    <t>4129</t>
  </si>
  <si>
    <t>4128</t>
  </si>
  <si>
    <t>4119</t>
  </si>
  <si>
    <t>4118</t>
  </si>
  <si>
    <t>4049</t>
  </si>
  <si>
    <t>4048</t>
  </si>
  <si>
    <t>4019</t>
  </si>
  <si>
    <t>4018</t>
  </si>
  <si>
    <t>3039</t>
  </si>
  <si>
    <t>3038</t>
  </si>
  <si>
    <t>Dotacja celowa otrzymana od samorządu województwa na zadania bieżące realizowane na podstawie porozumień (umów) między jednostkami samorządu terytorialnego</t>
  </si>
  <si>
    <t>92195</t>
  </si>
  <si>
    <t>Dotacje celowe otrzymane z budżetu przez użytkowników zabytków niebędących jednostkami budżetowymi na finansowanie i dofinansowanie prac remontowych i konserwatorskich przy tych zabytkach</t>
  </si>
  <si>
    <t>2730</t>
  </si>
  <si>
    <t>Dotacje celowe z budżetu na finansowanie lub dofinansowanie prac remontowych i konserwatorskich obiektów zabytkowych przekazane jednostkom niezaliczanym do sektora finansów publicznych</t>
  </si>
  <si>
    <t>2720</t>
  </si>
  <si>
    <t>Zakup usług remontowo-konserwatorskich dotyczących obiektów zabytkowych będących w użytkowaniu jednostek budżetowych</t>
  </si>
  <si>
    <t>4340</t>
  </si>
  <si>
    <t>92120</t>
  </si>
  <si>
    <t>Dotacja celowa w ramach programów finansowanych z udziałem środków europejskich oraz środków, o których mowa w art. 5 ust. 1 pkt 3 oraz ust. 3 pkt 5 i 6 ustawy, lub płatności w ramach budżetu środków europejskich, z wyłączeniem wydatków klasyfikowanych w paragrafie 625</t>
  </si>
  <si>
    <t>6209</t>
  </si>
  <si>
    <t>Dotacja celowa z budżetu dla pozostałych jednostek zaliczanych do sektora finansów publicznych</t>
  </si>
  <si>
    <t>2800</t>
  </si>
  <si>
    <t>Dotacja podmiotowa z budżetu dla samorządowej instytucji kultury</t>
  </si>
  <si>
    <t>2480</t>
  </si>
  <si>
    <t>92118</t>
  </si>
  <si>
    <t>Zwrot dotacji oraz płatności wykorzystanych niezgodnie z przeznaczeniem lub wykorzystanych z naruszeniem procedur, o których mowa w art. 184 ustawy, pobranych nienależnie lub w nadmiernej wysokości</t>
  </si>
  <si>
    <t>Odsetki od dotacji oraz płatności: wykorzystanych niezgodnie z przeznaczeniem lub wykorzystanych z naruszeniem procedur, o których mowa w art. 184 ustawy, pobranych nienależnie lub w nadmiernej wysokości</t>
  </si>
  <si>
    <t>4560</t>
  </si>
  <si>
    <t>Biblioteki</t>
  </si>
  <si>
    <t>92116</t>
  </si>
  <si>
    <t>92114</t>
  </si>
  <si>
    <t>Galerie i biura wystaw artystycznych</t>
  </si>
  <si>
    <t>92110</t>
  </si>
  <si>
    <t>6229</t>
  </si>
  <si>
    <t>Zwrot niewykorzystanych dotacji oraz płatności, dotyczące wydatków majątkowych</t>
  </si>
  <si>
    <t>92109</t>
  </si>
  <si>
    <t>92108</t>
  </si>
  <si>
    <t xml:space="preserve">Teatry </t>
  </si>
  <si>
    <t>92106</t>
  </si>
  <si>
    <t>92105</t>
  </si>
  <si>
    <t>Kultura i ochrona dziedzictwa narodowego</t>
  </si>
  <si>
    <t>921</t>
  </si>
  <si>
    <t>Składki na Fundusz Pracy oraz Solidarnościowy Fundusz Wsparcia Osób Niepełnosprawnych</t>
  </si>
  <si>
    <t>90095</t>
  </si>
  <si>
    <t>Pozostałe działania związane z gospodarką odpadami</t>
  </si>
  <si>
    <t>90026</t>
  </si>
  <si>
    <t>Składki na Fundusz Pracy</t>
  </si>
  <si>
    <t>Wpływy i wydatki związane z wprowadzeniem do obrotu baterii i akumulatorów</t>
  </si>
  <si>
    <t>90024</t>
  </si>
  <si>
    <t>Wpływy i wydatki związane z gromadzeniem środków z opłat produktowych</t>
  </si>
  <si>
    <t>90020</t>
  </si>
  <si>
    <t>Wydatki na zakupy inwestycyjne jednostek budżetowych</t>
  </si>
  <si>
    <t>6060</t>
  </si>
  <si>
    <t>Wpływy i wydatki związane z gromadzeniem środków z opłat i kar za korzystanie ze środowiska</t>
  </si>
  <si>
    <t>90019</t>
  </si>
  <si>
    <t>Oświetlenie ulic, placów i dróg</t>
  </si>
  <si>
    <t>90015</t>
  </si>
  <si>
    <t>90008</t>
  </si>
  <si>
    <t>Zmniejszenie hałasu i wibracji</t>
  </si>
  <si>
    <t>90007</t>
  </si>
  <si>
    <t>90005</t>
  </si>
  <si>
    <t>Utrzymanie zieleni w miastach i gminach</t>
  </si>
  <si>
    <t>90004</t>
  </si>
  <si>
    <t>Gospodarka odpadami</t>
  </si>
  <si>
    <t>90002</t>
  </si>
  <si>
    <t>Gospodarka komunalna i ochrona środowiska</t>
  </si>
  <si>
    <t>900</t>
  </si>
  <si>
    <t>Wpływy ze zwrotów niewykorzystanych dotacji oraz płatności</t>
  </si>
  <si>
    <t>Działalność placówek opiekuńczo-wychowawczych</t>
  </si>
  <si>
    <t>85510</t>
  </si>
  <si>
    <t>Szkolenia pracowników niebędących członkami korpusu służby cywilnej</t>
  </si>
  <si>
    <t>Opłaty na rzecz budżetów jednostek budżetowych</t>
  </si>
  <si>
    <t>4520</t>
  </si>
  <si>
    <t>Opłata z tytułu zakupu usług telekomunikacyjnych</t>
  </si>
  <si>
    <t>Wpłaty na Państwowy Fundusz Rehabilitacji Osób Niepełnosprawnych</t>
  </si>
  <si>
    <t>4140</t>
  </si>
  <si>
    <t>85509</t>
  </si>
  <si>
    <t>6069</t>
  </si>
  <si>
    <t>6067</t>
  </si>
  <si>
    <t>Opłaty na rzecz budżetów jednostek samorządu terytorialnego</t>
  </si>
  <si>
    <t>4527</t>
  </si>
  <si>
    <t>4487</t>
  </si>
  <si>
    <t>4447</t>
  </si>
  <si>
    <t>4417</t>
  </si>
  <si>
    <t>4367</t>
  </si>
  <si>
    <t>4287</t>
  </si>
  <si>
    <t>4267</t>
  </si>
  <si>
    <t>4247</t>
  </si>
  <si>
    <t>4217</t>
  </si>
  <si>
    <t>4177</t>
  </si>
  <si>
    <t>4127</t>
  </si>
  <si>
    <t>4117</t>
  </si>
  <si>
    <t>4047</t>
  </si>
  <si>
    <t>4017</t>
  </si>
  <si>
    <t>Dotacje celowe w ramach programów finansowanych z udziałem środków europejskich oraz środków, o których mowa w art.. 5 ust. 3 pkt 5 lit. a i b ustawy, lub płatności w ramach budżetu środków europejskich, realizowanych przez jednostki samorządu terytorialnego</t>
  </si>
  <si>
    <t>Rodziny zastępcze</t>
  </si>
  <si>
    <t>85508</t>
  </si>
  <si>
    <t>4449</t>
  </si>
  <si>
    <t xml:space="preserve">dotacje na zadania bieżące </t>
  </si>
  <si>
    <t>85504</t>
  </si>
  <si>
    <t>Karta Dużej Rodziny</t>
  </si>
  <si>
    <t>85503</t>
  </si>
  <si>
    <t>Rodzina</t>
  </si>
  <si>
    <t>855</t>
  </si>
  <si>
    <t>Młodzieżowe ośrodki wychowawcze</t>
  </si>
  <si>
    <t>85420</t>
  </si>
  <si>
    <t>Dodatkowe wynagrodzenie roczne nauczycieli</t>
  </si>
  <si>
    <t>4800</t>
  </si>
  <si>
    <t>Wynagrodzenia osobowe nauczycieli</t>
  </si>
  <si>
    <t>4790</t>
  </si>
  <si>
    <t>Szkolne schroniska młodzieżowe</t>
  </si>
  <si>
    <t>85417</t>
  </si>
  <si>
    <t>4719</t>
  </si>
  <si>
    <t>4717</t>
  </si>
  <si>
    <t>4397</t>
  </si>
  <si>
    <t>4369</t>
  </si>
  <si>
    <t>4269</t>
  </si>
  <si>
    <t>Stypendia dla uczniów</t>
  </si>
  <si>
    <t>3249</t>
  </si>
  <si>
    <t>3247</t>
  </si>
  <si>
    <t>Pomoc materialna dla uczniów o charakterze motywacyjnym</t>
  </si>
  <si>
    <t>85416</t>
  </si>
  <si>
    <t>85410</t>
  </si>
  <si>
    <t>Edukacyjna opieka wychowawcza</t>
  </si>
  <si>
    <t>854</t>
  </si>
  <si>
    <t>4289</t>
  </si>
  <si>
    <t>Zwrot niewykorzystanych dotacji oraz płatności</t>
  </si>
  <si>
    <t xml:space="preserve">Zwrot dotacji oraz płatności wykorzystanych niezgodnie z przeznaczeniem lub wykorzystanych z naruszeniem procedur, o których mowa w art.. 184 ustawy, pobranych nienależnie lub w nadmiernej wysokości </t>
  </si>
  <si>
    <t>Dotacje celowe w ramach programów finansowanych z udziałem środków europejskich oraz środków, o których mowa w art. 5 ust. 1 pkt. 3 oraz ust. 3 pkt. 5 i 6 ustawy, lub płatności w ramach budżetu środków europejskich, z wyłączeniem wydatków klasyfikowanych w paragrafie 205</t>
  </si>
  <si>
    <t>85395</t>
  </si>
  <si>
    <t>6068</t>
  </si>
  <si>
    <t>4718</t>
  </si>
  <si>
    <t>4709</t>
  </si>
  <si>
    <t>4708</t>
  </si>
  <si>
    <t>Koszty postępowania sądowego i prokuratorskiego</t>
  </si>
  <si>
    <t>4619</t>
  </si>
  <si>
    <t>4618</t>
  </si>
  <si>
    <t>4529</t>
  </si>
  <si>
    <t>4528</t>
  </si>
  <si>
    <t>4409</t>
  </si>
  <si>
    <t>4408</t>
  </si>
  <si>
    <t>4399</t>
  </si>
  <si>
    <t>4398</t>
  </si>
  <si>
    <t>Zakup usług obejmujących tłumaczenia</t>
  </si>
  <si>
    <t>4389</t>
  </si>
  <si>
    <t>4388</t>
  </si>
  <si>
    <t>4368</t>
  </si>
  <si>
    <t>4288</t>
  </si>
  <si>
    <t>4279</t>
  </si>
  <si>
    <t>4278</t>
  </si>
  <si>
    <t>4268</t>
  </si>
  <si>
    <t>3029</t>
  </si>
  <si>
    <t>3028</t>
  </si>
  <si>
    <t>2958</t>
  </si>
  <si>
    <t>4610</t>
  </si>
  <si>
    <t>4380</t>
  </si>
  <si>
    <t>Wojewódzkie urzędy pracy</t>
  </si>
  <si>
    <t>85332</t>
  </si>
  <si>
    <t>Dotacja celowa z budżetu na finansowanie lub dofinansowanie kosztów realizacji inwestycji i zakupów inwestycyjnych jednostek niezaliczanych do sektora finansów publicznych</t>
  </si>
  <si>
    <t>6230</t>
  </si>
  <si>
    <t xml:space="preserve"> inwestycje i zakupy inwestycyjne</t>
  </si>
  <si>
    <t>Zwroty dotacji oraz płatności wykorzystanych niezgodnie z przeznaczeniem lub wykorzystanych z naruszeniem procedur, o których mowa w art. 184 ustawy, pobranych nienależnie lub w nadmiernej wysokości</t>
  </si>
  <si>
    <t>Dotacja podmiotowa z budżetu dla jednostek niezaliczanych do sektora finansów publicznych</t>
  </si>
  <si>
    <t>2580</t>
  </si>
  <si>
    <t>Dotacja podmiotowa z budżetu dla pozostałych jednostek sektora finansów publicznych</t>
  </si>
  <si>
    <t>2570</t>
  </si>
  <si>
    <t>85311</t>
  </si>
  <si>
    <t>Pozostałe zadania w zakresie polityki społecznej</t>
  </si>
  <si>
    <t>853</t>
  </si>
  <si>
    <t>Dotacja celowa w ramach programów finansowanych z udziałem środków europejskich oraz środków, o których mowa w art. 5 ust. 3 pkt 5 lit. a i b ustawy, lub płatności w ramach budżetu środków europejskich, realizowanych przez jednostki samorządu terytorialnego</t>
  </si>
  <si>
    <t>Dotacje celowe w ramach programów finansowanych z udziałem środków europejskich oraz środków, o których mowa w art. 5 ust. 1 pkt. 3 oraz ust. 3 pkt. 5 i 6 ustawy, lub płatności w ramach budżetu środków europejskich, z wyłączeniem wydatków klasyfikowanych w paragrafie 625</t>
  </si>
  <si>
    <t>6207</t>
  </si>
  <si>
    <t>Zwroty dotacji oraz płatności wykorzystanych niezgodnie z przeznaczeniem lub wykorzystanych z naruszeniem procedur, o których mowa w art. 184 ustawy, pobranych nienależnie lub w nadmiernej wysokości, dotyczące wydatków majątkowych</t>
  </si>
  <si>
    <t>Dotacje celowe w ramach programów finansowanych z udziałem środków europejskich oraz środków, o których mowa w art. 5 ust. 1 pkt. 3 oraz ust. 3 pkt. 5 i 6 ustawy, lub płatności w ramach budżetu środków europejskich</t>
  </si>
  <si>
    <t>4707</t>
  </si>
  <si>
    <t>4569</t>
  </si>
  <si>
    <t>4489</t>
  </si>
  <si>
    <t>4407</t>
  </si>
  <si>
    <t>4277</t>
  </si>
  <si>
    <t>4229</t>
  </si>
  <si>
    <t>4227</t>
  </si>
  <si>
    <t>3037</t>
  </si>
  <si>
    <t xml:space="preserve">Dotacja celowa w ramach programów finansowanych z udziałem środków europejskich oraz środków, o których mowa w art. 5 ust. 1 pkt 3 oraz ust. 3 pkt 5 i 6 ustawy, lub płatności w ramach budżetu środków europejskich, z wyłączeniem wydatków klasyfikowanych w paragrafie 205 </t>
  </si>
  <si>
    <t>Dotacja celowa z budżetu jednostki samorządu terytorialnego, udzielone w trybie art. 221 ustawy, na finansowanie lub dofinansowanie zadań zleconych do realizacji organizacjom prowadzącym działalność pożytku publicznego</t>
  </si>
  <si>
    <t>Dotacja celowa dla jednostki spoza sektora finansów publicznych na finansowanie lub dofinansowanie zadań bieżących związanych z pomocą obywatelom Ukrainy</t>
  </si>
  <si>
    <t>2340</t>
  </si>
  <si>
    <t>Zakup towarów (w szczególności materiałów, leków, żywności) w związku z pomocą obywatelom Ukrainy</t>
  </si>
  <si>
    <t>4350</t>
  </si>
  <si>
    <t>85295</t>
  </si>
  <si>
    <t>85279</t>
  </si>
  <si>
    <t>Dotacja celowa otrzymana z tytułu pomocy finansowej udzielanej między jednostkami samorządu terytorialnego na dofinansowanie własnych zadań bieżących</t>
  </si>
  <si>
    <t>Usuwanie skutków klęsk żywiołowych</t>
  </si>
  <si>
    <t>85278</t>
  </si>
  <si>
    <t>Dotacje celowe z budżetu na finansowanie lub dofinansowanie kosztów realizacji inwestycji i zakupów inwestycyjnych jednostek niezaliczanych do sektora finansów publicznych</t>
  </si>
  <si>
    <t>Centra integracji społecznej</t>
  </si>
  <si>
    <t>85232</t>
  </si>
  <si>
    <t>Ośrodki pomocy społecznej</t>
  </si>
  <si>
    <t>Pomoc dla cudzoziemców</t>
  </si>
  <si>
    <t>85231</t>
  </si>
  <si>
    <t>Podatek od towarów i usług (VAT)</t>
  </si>
  <si>
    <t>4530</t>
  </si>
  <si>
    <t>Zakup usług związanych z pomocą obywatelom Ukrainy</t>
  </si>
  <si>
    <t>4370</t>
  </si>
  <si>
    <t>Składki i inne pochodne od wynagrodzeń pracowników wypłacanych w związku z pomocą obywatelom Ukrainy</t>
  </si>
  <si>
    <t>4850</t>
  </si>
  <si>
    <t>Wynagrodzenia i uposażenia wypłacane w związku z pomocą obywatelom Ukrainy</t>
  </si>
  <si>
    <t>4740</t>
  </si>
  <si>
    <t>85217</t>
  </si>
  <si>
    <t>Zasiłki okresowe, celowe i pomoc w naturze oraz składki na ubezpieczenia emerytalne i rentowe</t>
  </si>
  <si>
    <t>85214</t>
  </si>
  <si>
    <t>Dotacje celowe z budżetu jednostki samorządu terytorialnego, udzielone w trybie art.. 221 ustawy, na finansowanie lub dofinansowanie zadań zleconych do realizacji organizacjom prowadzącym działalność pożytku publicznego</t>
  </si>
  <si>
    <t>85205</t>
  </si>
  <si>
    <t>Pomoc społeczna</t>
  </si>
  <si>
    <t>852</t>
  </si>
  <si>
    <t>Dotacja podmiotowa z budżetu dla samodzielnego publicznego zakładu opieki zdrowotnej utworzonego przez jednostkę samorządu terytorialnego</t>
  </si>
  <si>
    <t>2560</t>
  </si>
  <si>
    <t>85195</t>
  </si>
  <si>
    <t xml:space="preserve">Staże i specjalizacje medyczne </t>
  </si>
  <si>
    <t>4320</t>
  </si>
  <si>
    <t>Staże i specjalizacje medyczne</t>
  </si>
  <si>
    <t>85157</t>
  </si>
  <si>
    <t>Składki na ubezpieczenie zdrowotne</t>
  </si>
  <si>
    <t>4130</t>
  </si>
  <si>
    <t>85156</t>
  </si>
  <si>
    <t>Przeciwdziałanie alkoholizmowi</t>
  </si>
  <si>
    <t>85154</t>
  </si>
  <si>
    <t>85153</t>
  </si>
  <si>
    <t>Programy polityki społecznej</t>
  </si>
  <si>
    <t>85149</t>
  </si>
  <si>
    <t>85148</t>
  </si>
  <si>
    <t>dotacje na zadania bieżące</t>
  </si>
  <si>
    <t>85141</t>
  </si>
  <si>
    <t>85121</t>
  </si>
  <si>
    <t>Pokrycie ujemnego wyniku finansowego jednostek zaliczanych do sektora finansów publicznych</t>
  </si>
  <si>
    <t>4160</t>
  </si>
  <si>
    <t>85120</t>
  </si>
  <si>
    <t>Wydatki na zakup i objęcie akcji, wniesienie wkładów do spółek prawa handlowego oraz na uzupełnienie funduszy statutowych banków państwowych i innych instytucji finansowych</t>
  </si>
  <si>
    <t>6010</t>
  </si>
  <si>
    <t>zakup i objęcie akcji i udziałów</t>
  </si>
  <si>
    <t>Leczenie sanatoryjno - klimatyczne</t>
  </si>
  <si>
    <t>85119</t>
  </si>
  <si>
    <t>Dotacje celowe w ramach programów finansowanych z udziałem środków europejskich oraz środków, o których mowa w art. 5 ust. 1 pkt 3 oraz ust.3 pkt 5 i 6 ustawy, lub płatności w ramach budżetu środków europejskich, z wyłączeniem wydatków klasyfikowanych w paragrafie 205</t>
  </si>
  <si>
    <t>85111</t>
  </si>
  <si>
    <t>Ochrona zdrowia</t>
  </si>
  <si>
    <t>851</t>
  </si>
  <si>
    <t>Dotacja podmiotowa z budżetu dla uczelni publicznej na zadania, o których mowa w art. 94 ust. 1 pkt 1 ustawy z dnia 27 lipca 2005 r. - Prawo o szkolnictwie wyższym</t>
  </si>
  <si>
    <t>2520</t>
  </si>
  <si>
    <t>Dotacja podmiotowa z budżetu dla uczelni niepublicznej na zadania, o których mowa w art. 94 ust. 1 pkt 1 ustawy z dnia 27 lipca 2005 r. - Prawo o szkolnictwie wyższym</t>
  </si>
  <si>
    <t>2500</t>
  </si>
  <si>
    <t>80395</t>
  </si>
  <si>
    <t>świadczenia na rzecz osób fizycznych</t>
  </si>
  <si>
    <t>Zwroty dotyczące rozliczeń z Komisją Europejską</t>
  </si>
  <si>
    <t>4989</t>
  </si>
  <si>
    <t>80309</t>
  </si>
  <si>
    <t>Szkolnictwo wyższe</t>
  </si>
  <si>
    <t>803</t>
  </si>
  <si>
    <t>Zwroty dotacji oraz płatności wykorzystanych niezgodnie z przeznaczeniem lub wykorzystanych z naruszeniem procedur, o których mowa w art. 184 ustawy, pobranych nienależnie lub w nadmiernej wysokości dotyczące wydatków majątkowych</t>
  </si>
  <si>
    <t>4791</t>
  </si>
  <si>
    <t>4711</t>
  </si>
  <si>
    <t>4431</t>
  </si>
  <si>
    <t>4421</t>
  </si>
  <si>
    <t>4411</t>
  </si>
  <si>
    <t>4301</t>
  </si>
  <si>
    <t>4211</t>
  </si>
  <si>
    <t>4171</t>
  </si>
  <si>
    <t>4121</t>
  </si>
  <si>
    <t>4111</t>
  </si>
  <si>
    <t>4011</t>
  </si>
  <si>
    <t>3240</t>
  </si>
  <si>
    <t>Honoraria, wynagrodzenia agencyjno-prowizyjne i wynagrodzenia bezosobowe wypłacane w związku z pomocą obywatelom Ukrainy</t>
  </si>
  <si>
    <t>4840</t>
  </si>
  <si>
    <t>Wynagrodzenia nauczycieli wypłacane w związku z pomocą obywatelom Ukrainy</t>
  </si>
  <si>
    <t>4750</t>
  </si>
  <si>
    <t>80195</t>
  </si>
  <si>
    <t>80153</t>
  </si>
  <si>
    <t>4799</t>
  </si>
  <si>
    <t>4797</t>
  </si>
  <si>
    <t>4249</t>
  </si>
  <si>
    <t>Kwalifikacyjne kursy zawodowe</t>
  </si>
  <si>
    <t>80151</t>
  </si>
  <si>
    <t>80147</t>
  </si>
  <si>
    <t>4416</t>
  </si>
  <si>
    <t>4387</t>
  </si>
  <si>
    <t>4386</t>
  </si>
  <si>
    <t xml:space="preserve">Opłaty z tytułu zakupu usług telekomunikacyjnych </t>
  </si>
  <si>
    <t>4366</t>
  </si>
  <si>
    <t>Zakup usług remontowo - konserwatorskich dotyczących obiektów zabytkowych będących w użytkowaniu jednostek budżetowych</t>
  </si>
  <si>
    <t>4349</t>
  </si>
  <si>
    <t>4347</t>
  </si>
  <si>
    <t>4306</t>
  </si>
  <si>
    <t>4226</t>
  </si>
  <si>
    <t>4216</t>
  </si>
  <si>
    <t>4176</t>
  </si>
  <si>
    <t>4126</t>
  </si>
  <si>
    <t>4116</t>
  </si>
  <si>
    <t>4016</t>
  </si>
  <si>
    <t>3027</t>
  </si>
  <si>
    <t>Dotacje celowe w ramach programów finansowanych z udziałem środków europejskich oraz środków, o których mowa w art.. 5 ust. 3 pkt 5 lit a i b ustawy, lub płatności w ramach budżetu środków europejskich, realizowanych przez jednostki samorządu terytorialnego</t>
  </si>
  <si>
    <t>80146</t>
  </si>
  <si>
    <t xml:space="preserve">Opłaty na rzecz budżetów jednostek budżetowych </t>
  </si>
  <si>
    <t>Opłaty na rzecz budżetu państwa</t>
  </si>
  <si>
    <t>4510</t>
  </si>
  <si>
    <t>80130</t>
  </si>
  <si>
    <t>Licea ogólnokształcące specjalne</t>
  </si>
  <si>
    <t>80121</t>
  </si>
  <si>
    <t>80116</t>
  </si>
  <si>
    <t>Gimnazja specjalne</t>
  </si>
  <si>
    <t>80111</t>
  </si>
  <si>
    <t>Przedszkola</t>
  </si>
  <si>
    <t>80104</t>
  </si>
  <si>
    <t>Pozostałe odsetki</t>
  </si>
  <si>
    <t>4580</t>
  </si>
  <si>
    <t xml:space="preserve">Wynagrodzenia bezosobowe </t>
  </si>
  <si>
    <t>80102</t>
  </si>
  <si>
    <t xml:space="preserve">Szkoły podstawowe </t>
  </si>
  <si>
    <t>80101</t>
  </si>
  <si>
    <t>Oświata i wychowanie</t>
  </si>
  <si>
    <t>801</t>
  </si>
  <si>
    <t>Rezerwy na inwestycje i zakupy inwestycyjne</t>
  </si>
  <si>
    <t>6800</t>
  </si>
  <si>
    <t>Rezerwy</t>
  </si>
  <si>
    <t>4810</t>
  </si>
  <si>
    <t>Rezerwy ogólne i celowe</t>
  </si>
  <si>
    <t>75818</t>
  </si>
  <si>
    <t>Różne rozliczenia</t>
  </si>
  <si>
    <t>758</t>
  </si>
  <si>
    <t xml:space="preserve">Wypłaty z tytułu krajowych poręczeń i gwarancji </t>
  </si>
  <si>
    <t>8030</t>
  </si>
  <si>
    <t>wypłaty z tytułu poręczeń i gwarancji:</t>
  </si>
  <si>
    <t>Rozliczenia z tytułu poręczeń i gwarancji udzielonych przez Skarb Państwa lub jednostkę samorządu terytorialnego</t>
  </si>
  <si>
    <t>75704</t>
  </si>
  <si>
    <t>Odsetki od samorządowych papierów wartościowych lub zaciągniętych przez jednostkę samorządu terytorialnego kredytów i pożyczek</t>
  </si>
  <si>
    <t>8110</t>
  </si>
  <si>
    <t>obsługa długu JST</t>
  </si>
  <si>
    <t>Obsługa papierów wartościowych, kredytów i pożyczek jednostek samorządu terytorialnego</t>
  </si>
  <si>
    <t>75702</t>
  </si>
  <si>
    <t>Obsługa długu publicznego</t>
  </si>
  <si>
    <t>757</t>
  </si>
  <si>
    <t>75495</t>
  </si>
  <si>
    <t>Dotacja celowa otrzymana z budżetu przez pozostałe jednostki zaliczane do sektora finansów publicznych</t>
  </si>
  <si>
    <t>75421</t>
  </si>
  <si>
    <t>Zadania ratownictwa górskiego i wodnego</t>
  </si>
  <si>
    <t>75415</t>
  </si>
  <si>
    <t>Ochotnicze straże pożarne</t>
  </si>
  <si>
    <t>75412</t>
  </si>
  <si>
    <t>Wpłaty jednostek na państwowy fundusz celowy na finansowanie lub dofinansowanie zadań inwestycyjnych</t>
  </si>
  <si>
    <t>6170</t>
  </si>
  <si>
    <t>Komendy wojewódzkie Państwowej Straży Pożarnej</t>
  </si>
  <si>
    <t>75410</t>
  </si>
  <si>
    <t>Wpłaty jednostek na państwowy fundusz celowy</t>
  </si>
  <si>
    <t>3000</t>
  </si>
  <si>
    <t>Straż Graniczna</t>
  </si>
  <si>
    <t>75406</t>
  </si>
  <si>
    <t>2300</t>
  </si>
  <si>
    <t>Komendy wojewódzkie Policji</t>
  </si>
  <si>
    <t>75404</t>
  </si>
  <si>
    <t>Bezpieczeństwo publiczne i ochrona przeciwpożarowa</t>
  </si>
  <si>
    <t>754</t>
  </si>
  <si>
    <t>75212</t>
  </si>
  <si>
    <t>Obrona narodowa</t>
  </si>
  <si>
    <t>752</t>
  </si>
  <si>
    <t>6698</t>
  </si>
  <si>
    <t>6058</t>
  </si>
  <si>
    <t>Odsetki od nieterminowych wpłat z tytułu pozostałych podatków i opłat</t>
  </si>
  <si>
    <t>4570</t>
  </si>
  <si>
    <t>4439</t>
  </si>
  <si>
    <t>4437</t>
  </si>
  <si>
    <t>4228</t>
  </si>
  <si>
    <t>Dotacja celowa z budżetu na finansowanie lub dofinansowanie zadań zleconych do realizacji pozostałym jednostkom nie zaliczanym do sektora finansów publicznych</t>
  </si>
  <si>
    <t>2830</t>
  </si>
  <si>
    <t>Składki dla organizacji międzynarodowych</t>
  </si>
  <si>
    <t>4540</t>
  </si>
  <si>
    <t>75095</t>
  </si>
  <si>
    <t>75084</t>
  </si>
  <si>
    <t>Cła</t>
  </si>
  <si>
    <t>4470</t>
  </si>
  <si>
    <t>75079</t>
  </si>
  <si>
    <t>4427</t>
  </si>
  <si>
    <t>Dotacje celowe przekazane do samorządu województwa na zadania bieżące realizowane na podstawie porozumień (umów) między jednostkami samorządu terytorialnego</t>
  </si>
  <si>
    <t>75075</t>
  </si>
  <si>
    <t>wydatki bieżące</t>
  </si>
  <si>
    <t>75046</t>
  </si>
  <si>
    <t>Urzędy gmin (miast i miast na prawach powiatu)</t>
  </si>
  <si>
    <t>75023</t>
  </si>
  <si>
    <t>6667</t>
  </si>
  <si>
    <t>Pozostałe podatki na rzecz budżetów jednostek samorządu terytorialnego</t>
  </si>
  <si>
    <t>4500</t>
  </si>
  <si>
    <t>75018</t>
  </si>
  <si>
    <t xml:space="preserve">Różne wydatki na rzecz osób fizycznych </t>
  </si>
  <si>
    <t>Samorządowe sejmiki województw</t>
  </si>
  <si>
    <t>75017</t>
  </si>
  <si>
    <t>75011</t>
  </si>
  <si>
    <t>Administracja publiczna</t>
  </si>
  <si>
    <t>750</t>
  </si>
  <si>
    <t>Dotacja podmiotowa z budżetu dla jednostek systemu szkolnictwa wyższego i nauki zaliczanych do sektora finansów publicznych</t>
  </si>
  <si>
    <t>2270</t>
  </si>
  <si>
    <t>Dotacja podmiotowa z budżetu dla jednostek systemu szkolnictwa wyższego i nauki niezaliczanych do sektora finansów publicznych</t>
  </si>
  <si>
    <t>2260</t>
  </si>
  <si>
    <t>73095</t>
  </si>
  <si>
    <t>73016</t>
  </si>
  <si>
    <t xml:space="preserve">Dotacje celowe z budżetu jednostki samorządu terytorialnego, udzielone w trybie art. 221 ustawy, na finansowanie lub dofinansowanie zadań zleconych do realizacji organizacjom prowadzącym działalność pożytku publicznego </t>
  </si>
  <si>
    <t>Działalność upowszechniająca naukę</t>
  </si>
  <si>
    <t>73006</t>
  </si>
  <si>
    <t>Szkolnictwo wyższe i nauka</t>
  </si>
  <si>
    <t>730</t>
  </si>
  <si>
    <t>72095</t>
  </si>
  <si>
    <t>Informatyka</t>
  </si>
  <si>
    <t>720</t>
  </si>
  <si>
    <t>Cmentarze</t>
  </si>
  <si>
    <t>71035</t>
  </si>
  <si>
    <t xml:space="preserve"> - inwestycyjne i zakupy inwestycyjne</t>
  </si>
  <si>
    <t>71012</t>
  </si>
  <si>
    <t>Plany zagospodarowania przestrzennego</t>
  </si>
  <si>
    <t>71004</t>
  </si>
  <si>
    <t>Zakup środków żywnościowych</t>
  </si>
  <si>
    <t>71003</t>
  </si>
  <si>
    <t>Działalność usługowa</t>
  </si>
  <si>
    <t>710</t>
  </si>
  <si>
    <t>70095</t>
  </si>
  <si>
    <t>Wydatki na zakupy inwestycyjne związane z pomocą obywatelom Ukrainy</t>
  </si>
  <si>
    <t>6490</t>
  </si>
  <si>
    <t>Kary, odszkodowania i grzywny wypłacane na rzecz osób prawnych i innych jednostek organizacyjnych</t>
  </si>
  <si>
    <t>4600</t>
  </si>
  <si>
    <t>Kary i odszkodowania wypłacane na rzecz osób fizycznych</t>
  </si>
  <si>
    <t>4590</t>
  </si>
  <si>
    <t>70005</t>
  </si>
  <si>
    <t>Gospodarka mieszkaniowa</t>
  </si>
  <si>
    <t>700</t>
  </si>
  <si>
    <t>4426</t>
  </si>
  <si>
    <t>4425</t>
  </si>
  <si>
    <t>4415</t>
  </si>
  <si>
    <t>4385</t>
  </si>
  <si>
    <t>4305</t>
  </si>
  <si>
    <t>4215</t>
  </si>
  <si>
    <t>4125</t>
  </si>
  <si>
    <t>4115</t>
  </si>
  <si>
    <t>4015</t>
  </si>
  <si>
    <t>2005</t>
  </si>
  <si>
    <t>63095</t>
  </si>
  <si>
    <t>63003</t>
  </si>
  <si>
    <t>Turystyka</t>
  </si>
  <si>
    <t>630</t>
  </si>
  <si>
    <t>60095</t>
  </si>
  <si>
    <t>60078</t>
  </si>
  <si>
    <t>Drogi wewnętrzne</t>
  </si>
  <si>
    <t>60017</t>
  </si>
  <si>
    <t>Drogi publiczne gminne</t>
  </si>
  <si>
    <t>60016</t>
  </si>
  <si>
    <t>Wydatki majątkowe:</t>
  </si>
  <si>
    <t>Drogi publiczne w miastach na prawach powiatu</t>
  </si>
  <si>
    <t>60015</t>
  </si>
  <si>
    <t>Drogi publiczne powiatowe</t>
  </si>
  <si>
    <t>60014</t>
  </si>
  <si>
    <t>Dotacje celowe przekazane dla powiatu na inwestycje i zakupy inwestycyjne realizowane na podstawie porozumień (umów) między jednostkami samorządu terytorialnego</t>
  </si>
  <si>
    <t>6620</t>
  </si>
  <si>
    <t>Dotacja celowa przekazana gminie na inwestycje i zakupy inwestycyjne realizowane na podstawie porozumień (umów) między jednostkami samorządu terytorialnego</t>
  </si>
  <si>
    <t>6610</t>
  </si>
  <si>
    <t>Wydatki na zadania inwestycyjne realizowane ze środków otrzymanych z Rządowego Funduszu Inwestycji Lokalnych</t>
  </si>
  <si>
    <t>6100</t>
  </si>
  <si>
    <t>60013</t>
  </si>
  <si>
    <t>60004</t>
  </si>
  <si>
    <t xml:space="preserve">Dotacja przedmiotowa z budżetu dla jednostek niezaliczanych do sektora finansów publicznych </t>
  </si>
  <si>
    <t>2630</t>
  </si>
  <si>
    <t>Dotacje celowe przekazane dla powiatu na zadania bieżące realizowane na podstawie porozumień (umów) między jednostkami samorządu terytorialnego</t>
  </si>
  <si>
    <t>Dotacje celowe przekazane gminie na zadania bieżące realizowane na podstawie porozumień (umów) między jednostkami samorządu terytorialnego</t>
  </si>
  <si>
    <t>2310</t>
  </si>
  <si>
    <t xml:space="preserve">Odsetki od dotacji oraz płatności: wykorzystanych niezgodnie z przeznaczeniem lub wykorzystanych z naruszeniem procedur, o których mowa w art. 184 ustawy, pobranych nienależnie lub w nadmiernej wysokości </t>
  </si>
  <si>
    <t>60003</t>
  </si>
  <si>
    <t>60002</t>
  </si>
  <si>
    <t>Dotacja celowa z budżetu na finansowanie lub dofinansowanie zadań zleconych do realizacji pozostałym jednostkom niezaliczanym do sektora finansów publicznych</t>
  </si>
  <si>
    <t>60001</t>
  </si>
  <si>
    <t>Transport i łączność</t>
  </si>
  <si>
    <t>600</t>
  </si>
  <si>
    <t>0</t>
  </si>
  <si>
    <t>Przetwórstwo przemysłowe</t>
  </si>
  <si>
    <t>4438</t>
  </si>
  <si>
    <t>Zakup usług obejmujących wykonywanie ekspertyz, analiz i opinii</t>
  </si>
  <si>
    <t>Program Operacyjny Zrównoważony rozwój sektora rybołówstwa i nadbrzeżnych obszarów rybackich 2007-2013 oraz Program Operacyjny Rybactwo i Morze 2014-2020</t>
  </si>
  <si>
    <t>Rybołówstwo i rybactwo</t>
  </si>
  <si>
    <t>Zwrot dotacji oraz płatności, w tym wykorzystanych niezgodnie z przeznaczeniem lub wykorzystanych z naruszeniem procedur, o których mowa w art.. 184 ustawy, pobranych nienależnie lub w nadmiernej wysokości, dotyczące wydatków majątkowych</t>
  </si>
  <si>
    <t>01078</t>
  </si>
  <si>
    <t>Dotacje celowe przekazane gminie na inwestycje i zakupy inwestycyjne realizowane na podstawie porozumień (umów) między jednostkami samorządu terytorialnego</t>
  </si>
  <si>
    <t>4199</t>
  </si>
  <si>
    <t>4198</t>
  </si>
  <si>
    <t xml:space="preserve">Program Rozwoju Obszarów Wiejskich </t>
  </si>
  <si>
    <t>Melioracje wodne</t>
  </si>
  <si>
    <t>01008</t>
  </si>
  <si>
    <t>Zarządy melioracji i urządzeń wodnych</t>
  </si>
  <si>
    <t>01006</t>
  </si>
  <si>
    <t>Biura geodezji i terenów rolnych</t>
  </si>
  <si>
    <t>Rolnictwo i łowiectwo</t>
  </si>
  <si>
    <t>% Wykonania (7:6)</t>
  </si>
  <si>
    <t>Wyszczególnienie</t>
  </si>
  <si>
    <t>Rozdział</t>
  </si>
  <si>
    <t>majątkowe</t>
  </si>
  <si>
    <t>bieżące</t>
  </si>
  <si>
    <t>6510</t>
  </si>
  <si>
    <t>71095</t>
  </si>
  <si>
    <t>Ośrodki dokumentacji geodezyjnej i kartograficznej</t>
  </si>
  <si>
    <t>6513</t>
  </si>
  <si>
    <t>% wykonania 
(7:6)</t>
  </si>
  <si>
    <t>Nazwa</t>
  </si>
  <si>
    <t xml:space="preserve">I. DOCHODY </t>
  </si>
  <si>
    <t>Zestawienie wykonania planu dochodów i wydatków zadań z zakresu administracji rządowej wykonywanych 
przez samorząd województwa</t>
  </si>
  <si>
    <t>WYDATKI OGÓŁEM</t>
  </si>
  <si>
    <t>razem</t>
  </si>
  <si>
    <t>15.</t>
  </si>
  <si>
    <t>14.</t>
  </si>
  <si>
    <t>13.</t>
  </si>
  <si>
    <t>12.</t>
  </si>
  <si>
    <t>11.</t>
  </si>
  <si>
    <t>10.</t>
  </si>
  <si>
    <t>9.</t>
  </si>
  <si>
    <t>wydatki związane z realizacją ich statutowych zadań</t>
  </si>
  <si>
    <t>wynagro-
dzenia i 
składki od nich naliczane</t>
  </si>
  <si>
    <t>Świadczenia na rzecz osób fizycznych</t>
  </si>
  <si>
    <t>Dotacje na zadania bieżące</t>
  </si>
  <si>
    <t>Wydatki jednostek budżetowych</t>
  </si>
  <si>
    <t>% wykonania
(7:6)</t>
  </si>
  <si>
    <t>Wydatki 
majątkowe</t>
  </si>
  <si>
    <t>z tego:</t>
  </si>
  <si>
    <t>Wydatki 
bieżące</t>
  </si>
  <si>
    <t xml:space="preserve">Plan wg uchwały budżetowej </t>
  </si>
  <si>
    <t xml:space="preserve"> w złotych</t>
  </si>
  <si>
    <r>
      <rPr>
        <b/>
        <sz val="10"/>
        <rFont val="Arial"/>
        <family val="2"/>
        <charset val="238"/>
      </rPr>
      <t xml:space="preserve">II. WYDATKI </t>
    </r>
    <r>
      <rPr>
        <i/>
        <sz val="1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</si>
  <si>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OGÓŁEM</t>
  </si>
  <si>
    <t xml:space="preserve">Ustawa z dnia 14 grudnia 2012 r.
 o odpadach (z późn. zm.) </t>
  </si>
  <si>
    <t>Ustawa z dnia 24 kwietnia 2009 r. 
o bateriach i akumulatorach 
(z późn. zm.)</t>
  </si>
  <si>
    <t>Ustawa z dnia 11 maja 2001 r. o obowiązkach przedsiębiorców w zakresie gospodarowania niektórymi odpadami oraz 
o opłacie produktowej, ustawa z dnia 20 stycznia 2005 r. o recyklingu pojazdów wycofanych z eksploatacji, ustawa z dnia 13 czerwca 2013 r. o gospodarce opakowaniami i odpadami opakowaniowymi, ustawa z dnia 11 września 2015 r. o zużytym sprzęcie elektrycznym i elektronicznym 
(z późn. zm.)</t>
  </si>
  <si>
    <t>Ustawa z dnia 27 kwietnia 2001 r. Prawo ochrony środowiska 
(z późn. zm.)</t>
  </si>
  <si>
    <t xml:space="preserve">
</t>
  </si>
  <si>
    <t xml:space="preserve">Przeciwdziałanie alkoholizmowi </t>
  </si>
  <si>
    <t>Ustawa z dnia 26 października 1982 r. 
o wychowaniu w trzeźwości 
i przeciwdziałaniu alkoholizmowi 
(z późn. zm.)</t>
  </si>
  <si>
    <t>75814</t>
  </si>
  <si>
    <t>75618</t>
  </si>
  <si>
    <t>DOCHODY OD OSÓB PRAWNYCH, OD OSÓB FIZYCZNYCH I OD INNYCH JEDNOSTEK NIEPOSIADAJĄCYCH OSOBOWOŚCI PRAWNEJ ORAZ WYDATKI ZWIĄZANE Z ICH POBOREM</t>
  </si>
  <si>
    <t>756</t>
  </si>
  <si>
    <t xml:space="preserve">Usuwanie skutków klęsk żywiołowych </t>
  </si>
  <si>
    <t>6350</t>
  </si>
  <si>
    <t xml:space="preserve">Krajowe pasażerskie przewozy kolejowe </t>
  </si>
  <si>
    <t>Ustawa z dnia 16 grudnia 2005r. o Funduszu Kolejowym</t>
  </si>
  <si>
    <t>Ustawa z dnia 3 lutego 1995r. 
o ochronie gruntów rolnych i leśnych 
(z późn. zm.)</t>
  </si>
  <si>
    <t xml:space="preserve">ROLNICTWO I ŁOWIECTWO </t>
  </si>
  <si>
    <t xml:space="preserve">Wykonanie </t>
  </si>
  <si>
    <t>Plan
po zmianach</t>
  </si>
  <si>
    <t>w tym wydatki:</t>
  </si>
  <si>
    <t>Ustawa</t>
  </si>
  <si>
    <t>Wydatki</t>
  </si>
  <si>
    <t>Dochody</t>
  </si>
  <si>
    <t>Zestawienie wykonania planu dochodów i wydatków związanych ze szczególnymi zasadami wykonywania budżetu województwa wynikającymi z odrębnych ustaw</t>
  </si>
  <si>
    <t xml:space="preserve"> OGÓŁEM</t>
  </si>
  <si>
    <t>Dotacja celowa otrzymana z Powiatu Rzeszowskiego dla  Wojewódzkiej i Miejskiej Bibliotece Publicznej w Rzeszowie z przeznaczeniem narealizację zadania pn. „Wykonywanie zadań powiatowej biblioteki publicznej dla Powiatu Rzeszowskiego”.</t>
  </si>
  <si>
    <t>Dotacja celowa otrzymana z Gminy Miasto Rzeszów  dla  Wojewódzkiej i Miejskiej Bibliotece Publicznej w Rzeszowie z przeznaczeniem na zadanie pn.:
1) „Narodowe czytanie”  - 20.000,00 zł,
2) „Zakup i zdalny dostęp do nowości wydawniczych” - 125.000,00 zł.</t>
  </si>
  <si>
    <t>Dotacja celowa  otrzymana od Gminy Miasto Rzeszów z przeznaczeniem na współfinansowanie działalności bieżącej Wojewódzkiej i Miejskiej Biblioteki Publicznej w Rzeszowie.</t>
  </si>
  <si>
    <t>Pomoc finansowa udzielona przez Gminę  Miasto Rzeszów dla Filharmonii Podkarpackiej im. Artura Malawskiego w Rzeszowie z przeznaczeniem na organizację imprezy pn. „Muzyczny Festiwal w Łańcucie”.</t>
  </si>
  <si>
    <t>Pomoc finansowa udzielona przez  jednostki samorządu terytorialnego z przeznaczeniem na dofinansowane zakupu busa dla Zakładu Aktywności Zawodowej w Nowej Sarzynie.</t>
  </si>
  <si>
    <t>BEZPIECZEŃSTWO PUBLICZNE I OCHRONA PRZECIWPOŻAROWA</t>
  </si>
  <si>
    <t>Pomoc finansowa udzielona przez Gminę Trzebownisko z przeznaczeniem na pokrycie kosztów zarządzania Podkarpackim Parkiem Naukowo-Technologicznym w Strefie S1 Jasionka</t>
  </si>
  <si>
    <t>5)pomoc finansowa udzielona  przez Miasto Przeworsk w kwocie 628.151,00 zł oraz przez Powiat  Przeworski w kwocie 628.151,00 zł z przeznaczeniem na realizację inwestycji pn. Przebudowa drogi wojewódzkiej nr 835 Lublin - Przeworsk - Grabownica Starzeńska od km 150+050 do km 150+600 polegająca na budowie chodnika wraz z budową i przebudową niezbędnej infrastruktury technicznej, budowli i urządzeń budowlanych w m. Przeworsk”,
6)  pomoc finansowa udzielona przez Powiat Mielecki w kwocie 1.200.000,00 zł z przeznaczeniem na realizację inwestycji pn. „Budowa nowego odcinka drogi wojewódzkiej nr 984 od m. Piątkowiec przez m. Rzędzianowice do ul. Sienkiewicza w Mielcu wraz z budową mostu na rzece Wisłoka”,
7) pomoc finansowa udzielona przez Gminę Solina w kwocie 402.847,83 zł z przeznaczeniem na realizację inwestycji pn. „Przebudowa/rozbudowa DW 895 na odcinku Solina - Myczków i DW 894 na odcinku Hoczew – Polańczyk”,
8) pomoc finansowa udzielona przez Miasto Stalowa Wola w kwocie 18.450,-zł z przeznaczeniem na realizację inwestycji pn. „Budowa nowego odcinka drogi wojewódzkiej nr 855 Zaklików - Stalowa Wola wraz z budową mostu na rzece San oraz budową, przebudową niezbędnej infrastruktury technicznej budowli i urządzeń budowlanych w miejscowościach Stalowa Wola, Brandwica i Rzeczyca Długa”.</t>
  </si>
  <si>
    <t>c.d.</t>
  </si>
  <si>
    <t xml:space="preserve">Pomoc finansowa udzielona przez:
1) jednostki samorządu terytorialnego w kwocie 9.183.961,05 zł z przeznaczeniem na:
a) budowę chodników przy drogach wojewódzkich w kwocie 6.980.336,85 zł,
b) przebudowy dróg wojewódzkich w kwocie 2.203.624,20 zł. 
Szczegółowy podział pomocy finansowej przedstawiono w objaśnieniach do wykonania wydatków rozdziału 60013.
2) pomoc finansowa udzielona przez Gminę Miasto Sanok w kwocie 3.297.130,20 złz przeznaczeniem na realizacje  inwestycji pn. „Budowa drogi wojewódzkiej nr 886 na odcinku pomiędzy planowaną obwodnicą miasta Sanoka a drogą krajową nr 28”,
3) pomoc finansowa udzielona przez  Gminę Przeworsk w kwocie 121.188,00 zł z przeznaczeniem realizację inwestycji pn. „Budowa/przebudowa drogi wojewódzkiej nr 835 Lublin-Przeworsk-Grabownica Starzeńska na odcinku od DK 94 do miasta Kańczuga - etap I” ,
e) pomoc finansowa udzielona przez Gmine Krzeszów w kwocie  2.005.000,00 zł z przeznaczeniem na realizację inwestycji pn. „Rozbudowa dr. woj. Nr 863 Kopki-Krzeszów-Tarnogród-Cieszanów polegająca na rozbudowie skrzyżowania z dr. Powiatową Nr 1069R w km 3+656 w m. Krzeszów”,
4) pomoc finansowa udzielona przez Gminę Dydnia w kwocie 1.658.696,00 zł z przeznaczeniem na realizację inwestycji pn. „Budowa chodników w ciągu drogi wojewódzkiej nr 835 Lublin - Przeworsk - Grabownica Starzeńska w miejscowości Dydnia, Niebocko, Jabłonka”, </t>
  </si>
  <si>
    <r>
      <t xml:space="preserve">Pomoc finansowa udzielona przez jednostki samorządu terytorialnego z przeznaczeniem na:
1) remonty chodników przy drogach wojewódzkich w kwocie - 724.923,41 zł,
2) odnowy dróg wojewódzkich - 2.379.028,77 zł.
</t>
    </r>
    <r>
      <rPr>
        <i/>
        <sz val="11"/>
        <color theme="1"/>
        <rFont val="Arial"/>
        <family val="2"/>
        <charset val="238"/>
      </rPr>
      <t>Szczegółowy podział pomocy finansowej przedstawiono w objaśnieniach do wykonania wydatków rozdziału 60013.</t>
    </r>
  </si>
  <si>
    <t>Pomoc finansowa udzielona przez jednostki samorządu terytorialnego z przeznaczeniem na realizację zadania pn.:
 "Budowa Podmiejskiej Kolei Aglomeracyjnej - PKA": budowa zaplecza technicznego" w ramach Programu Operacyjnego Infrastruktura i Środowisko na lata 2014-2020.</t>
  </si>
  <si>
    <t>Pomoc finansowa udzielona przez jednostki samorządu terytorialnego z przeznaczeniem na realizację zadania pn.:
"Organizowanie kolejowych przewozów pasażerskich realizowanych w ramach Podmiejskiej Kolei Aglomeracyjnej - PKA".</t>
  </si>
  <si>
    <t>Dotacja celowa otrzymana od Województwa Świętokrzyskiego z przeznaczeniem na realizację zadania pn.: "Organizowanie kolejowych przewozów pasażerskich realizowanych w ramach przewozów wojewódzkich".</t>
  </si>
  <si>
    <t xml:space="preserve">TRANSPORT I ŁĄCZNOŚĆ </t>
  </si>
  <si>
    <t>Przeznaczenie</t>
  </si>
  <si>
    <t>Dochody - otrzymane dotacje</t>
  </si>
  <si>
    <t>Zestawienie wykonania planu dochodów i wydatków związanych z realizacją zadań wykonywanych w drodze umów lub porozumień 
między jednostkami samorządu terytorialnego na dofinansowanie własnych zadań bieżących oraz zadań inwestycyjnych i zakupów inwestycyjnych</t>
  </si>
  <si>
    <t>Dotacje celowe na pomoc finansową dla gmin w ramach „Podkarpackiego Programu Odnowy Wsi na lata 2021-2025", w tym dla:
1) Gminy Lubenia na zadanie pn. „Zakup gablot na potrzeby wyposażenia Izby regionalnej w Sołonce” - 12.000,00 zł,
2) Gminy Głogów Małopolski na zadanie pn. „Doposażenie kompleksu rekreacyjnego "Rajska Dolina" w Pogwizdowie Starym poprzez zakup wyposażenia” - 12.000,00 zł,
3) Gminy Lubaczów na zadanie pn. „Zaspokajanie potrzeb rekreacyjnych, turystycznych i wypoczynkowych mieszkańców Opaki poprzez remont altany 
i boiska do piłki nożnej” - 12.000,00 zł.</t>
  </si>
  <si>
    <t>Dotacja celowa na pomoc finansową w ramach „Podkarpackiego Programu Odnowy Wsi na lata 2017-2020” dla Gminy Sędziszów Małopolski na zadanie pn. „Zagospodarowanie terenu pod budowę placu zabaw i boiska do siatkówki poprzez budowę i przebudowę ogrodzenia placu zabaw”.</t>
  </si>
  <si>
    <t>Dotacje celowe na pomoc finansową dla:
1) Gminy Miasto Dębica na zakup tablicy na wyniki i oświetlenie lodowiska – 49.957,68 zł,
2) Gminy Miasto Łańcut na zakup certyfikowanych koszy do gry w koszykówkę – 70.000,00 zł,
3) Gminy Miasto Przemyśl na zakup certyfikowanych koszy do gry w koszykówkę – 70.000,00 zł,
4) Gminy Miasto Sanok na zakup maszyny do czyszczenia i wygładzania lodu – 400.000,00 zł,
5) Gminy Miasto Ustrzyki Dolne na zakup pojazdu do utwardzania i przygotowania tras narciarskich – 120.000,00 zł.</t>
  </si>
  <si>
    <t>Dotacje celowe na pomoc finansową dla gmin na dofinansowanie zadań w ramach „Podkarpackiego Programu Odnowy Wsi na lata 2017-2020”, w tym dla:
1) Gminy Tyczyn na zadanie pn. „Wymiana opraw oświetleniowych boiska sportowego w Borku Starym” - 12.000,00 zł,
2) Gminy Tryńcza na zadanie pn. „Zakup wyposażenia ścieżki rowerowej w Gorzycach” - 12.000,00 zł.</t>
  </si>
  <si>
    <t>Dotacja celowa na pomoc finansową dla Miasta i Gminy Kańczuga z przeznaczeniem na dofinansowanie zadania pn. „Rozwój infrastruktury rekreacyjno-turystyczno-wypoczynkowej przy zbiorniku wodnym w m. Łopuszka Mała poprzez zakup i montaż altan drewnianych, domku oraz sauny ogrodowej i drobnego wyposażenia” realizowanego w ramach „Podkarpackiego Programu Odnowy Wsi na lata 2017-2020”.</t>
  </si>
  <si>
    <t>Instytucje kultury fizycznej</t>
  </si>
  <si>
    <t>Dotacje celowe na pomoc finansową  dla gmin w ramach „Podkarpackiego Programu Odnowy Wsi na lata 2021-2025", w tym dla:
1) Gminy Zagórz na zadanie pn. „Budowa otwartej siłowni zewnętrznej przy placu zabaw na osiedlu Ochodec” - 12.000,00 zł,
2) Gminy Korczyna na zadanie pn. „Dokończenie budowy ogrodzenia stadionu sportowego wraz z wymianą piłkochwytów w Komborni” - 12.000,00 zł,
3) Gminy Jeżowe na zadanie pn. „Aktywizacja społeczności wiejskiej poprzez budowę infrastruktury lekkoatletycznej” - 12.000,00 zł,
4) Gminy Sanok na zadanie pn. „Zagospodarowanie wielofunkcyjnego placu w Lisznej - ogrodzenie i mała architektura” - 12.000,00 zł,
5) Gminy Nowa Sarzyna na zadanie pn. „Zagospodarowanie parku rekreacyjno - sportowego w Woli Zarczyckiej (Budy) - etap II, budowa boiska do piłki nożnej” - 12.000,00 zł.</t>
  </si>
  <si>
    <t>Dotacja celowa na pomoc finansową dla Gminy Haczów na zadanie pn. „Wyposażenie boiska sportowego we Wzdowie” realizowane w ramach „Podkarpackiego Programu Odnowy Wsi na lata 2021-2025”.</t>
  </si>
  <si>
    <t xml:space="preserve">Dotacja celowa na pomoc finansową dla Gminy Wiśniowa na zadanie pn. Organizacja wykładów i zajęć praktycznych w ramach realizowanej koncepcji „Uniwersytet Samorządności w Wiśniowej w ramach „Podkarpackiego Programu Odnowy Wsi na lata 2021-2025 </t>
  </si>
  <si>
    <t>Dotacje celowe na pomoc finansową dla gmin w ramach „Podkarpackiego Programu Odnowy Wsi na lata 2021-2025, w tym dla:
a) Gminy Lesko na zadanie pn. Zagospodarowanie wiaty rekreacyjnej w miejscowości Bezmiechowa Górna – kontynuacja – 12.000,00 zł,
b)  Gminy Czarna na zadanie pn. Przygotowanie miejsca do spędzania czasu w przestrzeni wokół świetlicy wiejskiej w Czarnej Dolnej - etap II - modernizacja wiaty grillowej i budowa strefy aktywnego wypoczynku – 12.000,00 zł,
c)  Gminy Horyniec Zdrój – na zadanie pn. Stworzenie miejsca spotkań w Świetlicy Wiejskiej w Nowinach Horynieckich poprzez dostosowanie pomieszczeń  świetlicy do właściwych standardów- II etap. –11.700,-zł,
d) Gminy Przecław na zadanie pn. Budowa klimatyzacji oraz zakup wyposażenia do Domu Ludowego w Podolu. – 12.000,00 zł,
e) Gminy Dębowiec na zadanie pn. Przebudowa pomieszczeń w Domu Ludowym w Zarzeczu celem zaspokojenia potrzeb społecznych mieszkańców (etap II) – 12.000,00 zł,
f) Gminy Tarnowiec na zadanie pn. Przygotowanie pomieszczenia na kuchnię w Domu Ludowym – 12.000,00 zł,
g) Gminy Lutowiska na zadanie pn. Wykonanie ekologicznej instalacji grzewczej w budynku Remizo-Świetlicy w Chmielu wraz z dociepleniem stropu – 12.000,00 zł
h) Gminy Chmielnik na zadanie pn. Zwiększenie funkcjonalności obiektu Centrum Promocji Dziedzictwa Kulturowego poprzez zakup niezbędnego do organizacji imprez wyposażenia (mobilna scena teatralna i oświetlenie sceniczne) –– 12.000,00 zł,
i) Gminy Haczów na zadanie pn. Modernizacja Domu Ludowego we Wzdowie - prace budowlane w holu budynku – 9.140,00 zł,
j) Gminy Osiek Jasielski na zadanie pn. Montaż klimatyzatorów z funkcją grzania w budynku Domu Ludowego w Pielgrzymce – 11.700,00 zł</t>
  </si>
  <si>
    <t>Dotacje celowe na pomoc finansową dla gmin na dofinansowanie zadań w ramach „Podkarpackiego Programu Odnowy Wsi na lata 2021-2025, w tym dla: 
a) Gminy Czarna na realizację zadania pn. Organizacja cyklu działań szkoleniowo-informacyjnych w ramach koncepcji "Uniwersytet Samorządności" w powiecie bieszczadzkim - 14.877,00 zł,
b) Gminy Rymanów na realizację zadania pn. Organizacja inicjatyw edukacyjnych w Gminnym Ośrodku Kultury w Rymanowie w ramach inicjatywy "Uniwersytet Samorządności" – 15.000,00 zł,
c) Gminy Horyniec-Zdrój na realizację zadania pn. Uniwersytet Samorządności - pobudzić lokalną społeczność do działania – 15.000,00 zł,
d) Gmina Bircza na realizację zadania pn. Organizacja inicjatyw edukacyjnych 
w Gminnym Ośrodku Kultury, Sportu i Turystyki w Birczy w ramach koncepcji "Uniwersytet Samorządności" – 15.000,00 zł,
e) Gminy Pysznica na realizację zadania pn. Szkolenia w ramach inicjatywy "Uniwersytet Samorządności" w Sudołach – 13.305,00 zł,
f) Gminy Grębów na realizację zadania pn. Remont Domu Ludowego w Zabrniu - etap II – 12.000,00  zł,
g) Gminy Tyrawa Wołowska na realizację zadania pn. Przygotowanie miejsca do atrakcyjnego, aktywnego i bezpiecznego spędzania czasu w przestrzeni wokół świetlicy wiejskiej oraz wyposażenie świetlicy – 11.157,00 zł,
h) Gminy Chorkówka na realizację zadania pn. Remont i wyposażenie pomieszczeń w Domu Strażaka w Sulistrowej – 12.000,00 zł,
i) Gminy Kołaczyce na realizację zadania pn. Remont schodów zewnętrznych 
w Domu Ludowym i wymiana bramy garażowej w Remizie OSP w Lublicy – 12.000,00 zł,
j) Gminy Dębica na realizację zadania pn. Zakup wyposażenia do Domu Kultury we wsi Braciejowa – 11.421,00 zł,
k) Gminy Frysztak na realizację zadania pn.  Izba pamięci jako miejsce integracji międzypokoleniowej - prace remontowe – 12.000,00 zł,
l) Gminy Pilzno na realizację zadania pn. Doposażenie świetlicy z zakupem niezbędnego wyposażenia dla organizacji warsztatów kulinarnych z odtworzeniem tradycyjnych przepisów kulinarnych oraz organizacja festynu z okazji Dnia Dziecka – 11.980,00zł,
m) Gminy Borowa na realizację zadania pn. Remont i poprawa bezpieczeństwa budynku Ochotniczej Straży Pożarnej w Surowej w którym spotykają się mieszkańcy sołectwa – 12.000,00 zł.</t>
  </si>
  <si>
    <t>Dotacja celowa na pomoc finansową dla Gminy Jawornik Polski na zadanie pn. „Utworzenie punktu widokowego” w ramach „Podkarpackiego Programu Odnowy Wsi na lata 2021-2025”.</t>
  </si>
  <si>
    <t>Dotacje celowe na pomoc finansową dla gmin w ramach „Podkarpackiego Programu Odnowy Wsi na lata 2021-2025, w tym dla:
1) Gminy Orły na zadanie pn. „Organizacja "DNI ORŁÓW"” (Dep. OW) w kwocie 12.000,00 zł,
2) Gminy Trzebownisko na zadanie "Strachy, smoki i łąckie tajemnice" - Wydanie publikacji poświęconej legendom wsi Łąka. Akcja "Smocze Opowieści", organizacja konkursów integrujących społeczność lokalną oraz przeprowadzenie promocji publikacji – 11.450,00 zł.</t>
  </si>
  <si>
    <t>Pomoce finansowe dla gmin w ramach „Podkarpackiego Programu Odnowy Wsi na lata 2021-2025”, w tym dla:
1) Gminy Rymanów na zadanie pn. „Zagospodarowanie terenów rekreacyjno – wypoczynkowych: budowa altany z grillem przy stadionie i dojścia do niej” - 12.000,00 zł,
2) Gminy Baranów Sandomierski na zadanie pn. „Utworzenie miejsca integracji i aktywizacji społecznej poprzez rewitalizację placu zabaw wraz z pomnikiem pamięci w miejscowości Skopanie” - 12.000,00 zł,
3) Gminy Pysznica na zadanie pn. „Doposażenie i rozbudowa placu zabaw przy świetlicy wiejskiej w Sudołach – etap II” - 12.000,00 zł,
4) Gminy Tuszów Narodowy na zadanie pn. „Modernizacja i doposażenie placu zabaw w celu zwiększenia bezpieczeństwa wraz z zagospodarowaniem terenu – ETAP I: wymiana nawierzchni placu zabaw na bezpieczną wraz z zagospodarowaniem terenu” - 12.000,00 zł,
5) Gminy Solina na zadanie pn. „Utworzenie placu zabaw w Bóbrce” - 12.000,00 zł.</t>
  </si>
  <si>
    <t>Dotacje celowe na pomoc finansową dla gmin w ramach „Podkarpackiego Programu Odnowy Wsi na lata 2021-2025”, w tym dla:
1) Gminy Radomyśl nad Sanem na zadanie pn. „Zagospodarowanie i utworzenie miejsca przeznaczonego pod działalność artystyczną i kulturalną w sołectwie Wola Rzeczycka” – 12.000,00 zł,
2) Gminy Ustrzyki Dolne na zadanie pn. „Odnowienie pomnika Pamięci Lotników” – 12.000,00 zł.</t>
  </si>
  <si>
    <t>Dotacja celowa na pomoc finansową dla Gminy Bukowsko na zadanie pn. „Zagospodarowanie terenów zieleni wokół Domu Ludowego w Nowotańcu w celu wzbogacenia oferty kulturowo – rekreacyjnej wraz z budową oświetlenia” w ramach „Podkarpackiego Programu Odnowy Wsi na lata 2021-2025”.</t>
  </si>
  <si>
    <t>Dotacja celowa na pomoc finansową dla Powiatu Lubaczowskiego na wydatki związane z prowadzeniem Młodzieżowego Ośrodka Wychowawczego wchodzącego w skład Zespołu Placówek im. Jana Pawła II w Lubaczowie.</t>
  </si>
  <si>
    <t xml:space="preserve">Dotacja celowa na pomoc finansową dla Gminy  Sędziszów Małopolski na realizację zadania pn. „Ropczycko-Sędziszowski "Uniwersytet Samorządności" 2022 rok” w ramach „Podkarpackiego Programu Odnowy Wsi na lata 2021-2025”. </t>
  </si>
  <si>
    <t>Dotacja celowa na pomoc finansową dla Gminy Sędziszów Małopolski z przeznaczeniem na dofinansowanie zadania pn. „Ropczycko-Sędziszowski Uniwersytet Samorządności” realizowanego w ramach II etapu koncepcji „Uniwersytetu Samorządności” „Podkarpackiego Programu Odnowy Wsi na lata 2017-2020”.</t>
  </si>
  <si>
    <t>Dotacje celowe na pomoc finansową dla jednostek samorządu na wypłatę zasiłków celowych lub specjalnych, mieszkańcom poszkodowanym w wyniku ulewnych deszczy, z tego dla:
1) Gminy Jasienica Rosielna - 35.000,-zł,
2) Gminy Łańcut - 35.000,-zł,
3) Miasta Jasło - 35.000,-zł,
4) Gminy Kołaczyce - 35.000,-zł,
5) Gminy Jasło - 55.000,-zł,
6) Miasta i Gminy Kańczuga - 45.000,-zł,
7) Gminy Markowa - 35.000,-zł,
8) Gminy Jawornik Polski - 35.000,-zł,
9) Gminy Chmielnik - 35.000,-zł,
10) Gminy Dubiecko - 35.000,-zł,
11) Gminy Wojaszówka - 5.000,-zł,
12) Gminy Bircza - 35.000,-zł.</t>
  </si>
  <si>
    <t>13) Gminy Mielec na wypłatę zasiłków celowych dla poszkodowanych hodowców trzody chlewnej w wyniku zdarzenia losowego, tj. Afrykańskiego Pomoru Świń (ASF) - 7.265,00 zł,
14) Gminy Wadowice Górne na wypłatę zasiłków celowych dla poszkodowanych hodowców trzody chlewnej w wyniku zdarzenia losowego, tj. Afrykańskiego Pomoru Świń (ASF) - 138.492,48 zł,
15) Gminy Przecław na wypłatę zasiłków celowych dla poszkodowanych hodowców trzody chlewnej w wyniku zdarzenia losowego, tj. Afrykańskiego Pomoru Świń (ASF) - 5.262,00 zł.</t>
  </si>
  <si>
    <t>Dotacje celowe na pomoc finansową na zadania z zakresu pomocy społecznej w tym dla:
1) Gminy Błażowa na wypłatę zasiłku celowego rodzinie poszkodowanej w wyniku pożaru, który miał miejsce w dniu 26 listopada 2020 r. - 50.000,00 zł,
2) Gminy i Miasta Ulanów na wypłatę zasiłku celowego rodzinie poszkodowanej w wyniku pożaru, który miał miejsce w dniu 26 stycznia 2021 r. - 50.000,00 zł,
3) Gminy Krzywcza na wypłatę zasiłku celowego rodzinie poszkodowanej w wyniku pożaru, który miał miejsce w dniu 29 października 2020 r. - 50.000,00 zł,
4) Gminy Dynów na wypłatę zasiłku celowego rodzinie poszkodowanej w wyniku pożaru, który miał miejsce w dniu 15 kwietnia 2021 r. - 30.000,00 zł,
5) Gminy Jarocin na wypłatę zasiłku celowego rodzinie poszkodowanej w wyniku pożaru, który miał miejsce w dniu 19 grudnia 2020 r. - 20.000,00 zł,
6) Gminy Nowy Targ na wypłatę zasiłków celowych dla osób poszkodowanych w wyniku pożaru, który miał miejsce w dniu 19 czerwca 2021 r. - 250.000,00 zł, 
7) Gminy Radymno na wypłatę zasiłku celowego rodzinie poszkodowanej w wyniku pożaru, który miał miejsce w dniu 26 marca 2021 r. - 20.000,00 zł, 
8) Miasta Radymno na wypłatę zasiłków celowych dla osób poszkodowanych w wyniku pożaru, który miał miejsce w dniu 4 czerwca 2021 r. - 15.000,00 zł, 
9) Gminy Dydnia na wypłatę zasiłku celowego rodzinie poszkodowanej w wyniku pożaru, który miał miejsce w dniu 21 maja 2021 r. - 15.000,00 zł,
10) Gminy Błażowa na wypłatę zasiłku celowego osobie poszkodowanej w wyniku pożaru, który miał miejsce w dniu 11 września 2021 r. - 4.000,00 zł,
11) Gminy Stary Dzików na wypłatę zasiłków celowych osobom poszkodowanym w wyniku nawałnicy, która miała miejsce w dniu 19 czerwca 2021 r. - 10.000,00 zł,
12) Gminy Czermin na wypłatę zasiłków celowych dla poszkodowanych hodowców trzody chlewnej w wyniku zdarzenia losowego, tj. Afrykańskiego Pomoru Świń (ASF) - 90.579,00 zł,</t>
  </si>
  <si>
    <t>Zasiłki i pomoc w naturze oraz składki na ubezpieczenia emerytalne i rentowe</t>
  </si>
  <si>
    <t>Dotacja celowa dla Gminy Przeworsk - instytucji tworzącej Centrum Integracji Społecznej z siedzibą w Chałupkach na dofinansowanie zakupu pierwszego wyposażenia niezbędnego do rozpoczęcia działalności.</t>
  </si>
  <si>
    <t xml:space="preserve">Dotacja celowa na pomoc finansową dla Gminy Grodzisko Dolne na zadanie pn. „Rozbudowa placu zabaw przy Zespole Szkół w Grodzisku Górnym” w ramach „Podkarpackiego Programu Odnowy Wsi na lata 2021-2025”. </t>
  </si>
  <si>
    <t>Dotacje celowe na pomoc finansową dla Powiatu Stalowowolskiego z przeznaczeniem na prowadzenie Medycznej Szkoły Policealnej im. Hanny Chrzanowskiej w Stalowej Woli.</t>
  </si>
  <si>
    <t>Dotacja celowa na pomoc finansową dla Gminy Nozdrzec na zadanie pn. „Budowa ogrodzenia stwarzającego bezpieczeństwo dla mieszkańców i użytkowników Szkoły Podstawowej w Wesołej oraz placu sportowo-rekreacyjnego” w ramach „Podkarpackiego Programu Odnowy Wsi na lata 2021-2025” .</t>
  </si>
  <si>
    <t>Dotacje celowe na pomoc finansową dla gmin w ramach „Podkarpackiego Programu Odnowy Wsi na lata 2021-2025”, w tym dla:
1) Gminy Jedlicze na zadanie pn. „Doposażenie istniejącego placu zabaw przy Szkole Podstawowej – montaż nowych urządzeń zabawowych” - 5.145,00 zł,
2) Gminy Ropczyce na zadanie pn. „Doposażenie siłowni zewnętrznej w Małej” 
- 11.617,00 zł.</t>
  </si>
  <si>
    <t>Szkoły podstawowe</t>
  </si>
  <si>
    <t>Dotacja celowa na pomoc finansową dla Gminy Laszki z przeznaczeniem na dofinansowanie zadania  pn. „Organizacja kursu i szkoleń w remizo-świetlicy w Tuchli w ramach koncepcji Uniwersytetu Samorządności”, realizowanego w ramach II etapu koncepcji „Uniwersytetu Samorządności” „Podkarpackiego Programu Odnowy Wsi na lata 2017-2020”.</t>
  </si>
  <si>
    <t>Dotacja celowa na pomoc finansową dla Gminy Leżajsk z przeznaczeniem na wydatki majątkowe związane z kryzysem uchodźczym spowodowanym wojną w Ukrainie.</t>
  </si>
  <si>
    <t>Dotacja celowa na pomoc finansową dla jednostek samorządu terytorialnego z przeznaczeniem na wydatki bieżące związane z kryzysem uchodźczym spowodowanym wojną w Ukrainie – 717.006,12 zł, w tym dla:
a) Miasta Przemyśla – 300.000,00 zł,
b) Powiatu Przemyskiego – 100.000,00 zł,
c) Powiatu Jarosławskiego – 42.090,52 zł,
d) Powiatu Lubaczowskiego – 100.000,00 zł, 
e) Powiatu Bieszczadzkiego – 99.915,60 zł,
f) Gminy Leżajsk – 75.000,00 zł.</t>
  </si>
  <si>
    <t>Dotacje celowe na pomoc finansową dla gmin w ramach „Podkarpackiego Programu Odnowy Wsi na lata 2021-2025”, w tym dla:
1) Gminy Rakszawa na zadanie pn. „Aktywizacja społeczności Sołectwa Rakszawa Dolna poprzez utworzenie świetlicy środowiskowej” - 12.000,00 zł,
2) Gminy Jaśliska na zadanie pn. „Modernizacja budynku OSP Posada Jaśliska, w celu stworzenia świetlicy wiejskiej – ETAP II” - 12.000,00 zł,
3) Gminy Brzozów na zadanie pn. „Korytowanie i utwardzenie placu pomiędzy Domem Strażaka a Domem Ludowym” - 12.000,00 zł,
4) Gminy Niwiska ma zadanie pn. „Modernizacja świetlicy wiejskiej w Hucisku – II etap” - 12.000,00 zł.</t>
  </si>
  <si>
    <t>Dotacje celowe na pomoc finansową dla gmin w ramach „Podkarpackiego Programu Odnowy Wsi na lata 2021-2025”, w tym dla:
1) Gminy Kuryłówka na zadanie pn. „Przeprowadzenie warsztatów edukacyjnych dla mieszkańców powiatu leżajskiego w ramach inicjatywy „Uniwersytet Samorządności” - 14.999,00 zł,
2) Miasta i Gminy Dubiecko na zadanie pn. „Remont remizy OSP w Drohobycze etap II wraz z uzupełnieniem wyposażenia” - 12.000,00 zł,
3) Gminy Mielec na zadanie pn. „Doposażenie obiektu Ochotniczej Straży Pożarnej, Koła Gospodyń Wiejskich w miejscowości Chrząstów” - 12.000,00 zł,
4) Gminy Krzeszów na zadanie pn. „Aranżacja pomieszczenia na chłodnię przy kuchni w remizie OSP” - 12.000,00 zł,
5) Gminy Hyżne na zadanie pn. „Wyposażenie kuchni w Domu Strażaka w Dylągówce” - 12.000,00 zł.</t>
  </si>
  <si>
    <t>Dotacje celowe na pomoc finansową dla gmin w ramach „Podkarpackiego Programu Odnowy Wsi na lata 2021-2025”, w tym dla: 
1) Gminy Dydnia na zadanie pn. „Uniwersytet Samorządności" w Gminie Dydnia – organizacja bezpłatnych wykładów warsztatów i zajęć praktycznych dla mieszkańców - 11.625,00 zł,
2) Gminy Markowa na zadanie pn. „Oznakowanie ulic poprzez zakup i montaż tablic z numerami domów - 12.000,00 zł.</t>
  </si>
  <si>
    <t>Dotacja celowa na pomoc finansową dla gmin w ramach „Podkarpackiego Programu Odnowy Wsi na lata 2021-2025 w kwocie 23.600,00 zł (2710) (Dep. OW), w tym dla:
a)Gminy Krasne na realizację zadania pn. „Organizacja jubileuszu 50-lecia Szkoły Podstawowej w Krasnem” – 12.000,00 zł,
b) Gminy Strzyżów na realizację zadania pn. „Wykonanie oznakowania przysiółków wraz z numerami domów w miejscowości Wysoka Strzyżowska” – 11.600,00 zł.</t>
  </si>
  <si>
    <t>Dotacja celowa na realizację zadania powierzonego Województwu Warmińsko – Mazurskiemu na dofinansowanie zadań związanych z funkcjonowaniem 
i działalnością Domu Polski Wschodniej w Brukseli.</t>
  </si>
  <si>
    <t>Urzędy gmin</t>
  </si>
  <si>
    <t>Dotacja celowa na pomoc finansową dla Gminy Dydnia na zadanie pn. „Remont wraz z wyposażeniem Sali w budynku Urzędu Gminy w Dydni w celu realizacji inicjatywy "Uniwersytet Samorządności” realizowane w ramach „Podkarpackiego Programu Odnowy Wsi na lata 2021-2025”.</t>
  </si>
  <si>
    <t>i zabezpieczających na terenie starego cmentarza” w kwocie 12.000,00 zł.</t>
  </si>
  <si>
    <r>
      <t>2)</t>
    </r>
    <r>
      <rPr>
        <sz val="11"/>
        <color rgb="FFFF0000"/>
        <rFont val="Times New Roman"/>
        <family val="1"/>
        <charset val="238"/>
      </rPr>
      <t xml:space="preserve">  </t>
    </r>
    <r>
      <rPr>
        <sz val="11"/>
        <color rgb="FFFF0000"/>
        <rFont val="Arial"/>
        <family val="2"/>
        <charset val="238"/>
      </rPr>
      <t>Gminy Pruchnik na zadanie pn. „Wykonanie prac remontowych</t>
    </r>
  </si>
  <si>
    <r>
      <t>1)</t>
    </r>
    <r>
      <rPr>
        <sz val="11"/>
        <color rgb="FFFF0000"/>
        <rFont val="Times New Roman"/>
        <family val="1"/>
        <charset val="238"/>
      </rPr>
      <t xml:space="preserve">  </t>
    </r>
    <r>
      <rPr>
        <sz val="11"/>
        <color rgb="FFFF0000"/>
        <rFont val="Arial"/>
        <family val="2"/>
        <charset val="238"/>
      </rPr>
      <t>Gminy Świlcza na zadanie pn. „Digitalizacja i udostępnianie cyfrowych dóbr kultury świlczańskiego cmentarza dla przyszłych pokoleń” w kwocie 12.000,00 zł,</t>
    </r>
  </si>
  <si>
    <t>Dotacja celowa na pomoc finansową dla Gminy Świlcza na zadanie pn. „Digitalizacja i udostępnienie cyfrowych dóbr kultury świlczańskiego cmentarza dla przyszłych pokoleń – etap II” w ramach „Podkarpackiego Programu Odnowy Wsi na lata 2021-2025”.</t>
  </si>
  <si>
    <t>Pomoc finansowa dla Gminy Świlcza na realizację zadania pn. „Przygotowanie studium uwarunkowań i kierunków zagospodarowania przestrzennego oraz miejscowego planu zagospodarowania przestrzennego niezbędnego do utworzenia strefy inwestycyjnej na terenie Gminy Świlcza”.</t>
  </si>
  <si>
    <t>Dotacja celowa na pomoc finansową dla Gminy Kolbuszowa na zadanie pn. „Modernizacja Domu Ludowego w Weryni – etap II” w ramach „Podkarpackiego Programu Odnowy Wsi na lata 2021-2025”.</t>
  </si>
  <si>
    <t>Dotacje celowe na pomoc finansową dla gmin w ramach „Podkarpackiego Programu Odnowy Wsi na lata 2021-2025”, w tym dla: 
1) Gminy Raniżów na zadanie pn. „Doposażenie świetlicy w budynku Biblioteki” - 12.000,00 zł,
2) Gminy Trzebownisko na zadanie pn. „Warsztaty „Dekoracyjne inspiracje” – cykl zajęć praktycznych na potrzeby realizacji II etapu koncepcji "Uniwersytet Samorządności” - 15.000,00 zł.</t>
  </si>
  <si>
    <t>Dotacje celowe na pomoc finansową dla gmin w ramach „Podkarpackiego Programu Odnowy Wsi na lata 2021-2025”, w tym dla:
1) Gminy Leżajsk na zadanie pn. „Budowa placu zabaw wraz z zagospodarowaniem otoczenia przy Zespole Szkół w Dębnie” – 12.000,00 zł,
2) Gminy Przemyśl na zadanie pn. „Budowa placu zabaw wraz z siłownią zewnętrzną na terenie działki 298/2 i 299/1 – etap II” – 12.000,00 zł,
3) Gminy Pawłosiów na zadanie pn. „Poprawa komfortu spędzania czasu wolnego poprzez budowę oświetlenia i ogrodzenie boiska w Tywoni” – 12.000,00 zł,
4) Gminy Narol na zadanie pn. „Zagospodarowanie przestrzeni publicznej poprzez dostawę i montaż placu zabaw” – 11.794,00 zł,
5) Gminy Jarosław na zadanie pn. „Zagospodarowanie terenu w centrum wsi na cele rekreacyjno – wypoczynkowe, etap drugi” – 12.000,00 zł,
6) Gminy Rokietnica na zadanie pn. „Aktywnie i zdrowo” – Zagospodarowanie przestrzeni wokół stawu w Centrum Gminy Rokietnica poprzez zakup i posadowienie altany obok mola i nasadzenie roślin wokół stawu – etap II” – 12.000,00 zł,
7) Gminy Zarzecze na zadanie pn. „Budowa zadaszenia, montaż balustrad oraz remont schodów zewnętrznych przy budynku świetlicy wiejskiej w Zalesiu” – 12.000,00 zł.</t>
  </si>
  <si>
    <t>Dotacje celowe na pomoc finansową dla gmin w ramach „Podkarpackiego Programu Odnowy Wsi na lata 2021-2025”, w tym dla:
1) Gminy Rokietnica na zadanie pn. „Organizacja szkoleń w świetlicy wiejskiej w Rokietnicy w ramach koncepcji „Uniwersytet Samorządności” – 15.000,00 zł,
2) Miasta i Gmina Kańczuga na zadanie pn. „Ogólnodostępne, bezpłatne szkolenia i kursy dla mieszkańców powiatu przeworskiego w ramach koncepcji „Uniwersytet Samorządności” – 15.000,00 zł,
3) Gminy Fredropol na zadanie pn. „Adaptacja pomieszczenia na potrzeby świetlicy wiejskiej w Kupiatyczach” – 12.000,00 zł,
4) Gminy Bircza na zadanie pn. „Uporządkowanie i zagospodarowanie ogólnodostępnej przestrzeni publicznej poprzez utworzenie miejsca rekreacji w sołectwie Rudawka – etap I” – 12.000,00 zł,
5) Gminy Pruchnik na zadanie pn. „Zagospodarowanie placu przy Klubie Senior + poprzez montaż obiektów małej architektury” – 12.000,00 zł,
6) Gminy Stubno na zadanie pn. „Unowocześnienie, podniesienie standardu i wyposażenia kuchni w Remizie OSP w Stubnie poprzez zakup nowoczesnych urządzeń” – 12.000,00 zł,
7) Gminy Dydnia na zadanie pn. „Remont budynku i schodów zewnętrznych w Domu Ludowym w Krzywem” – 12.000,00 zł,
8) Gminy Przeworsk na zadanie pn. „Wyposażenie WDK w sprzęt elektroniczny i multimedialny. Doposażenie siłowni w dodatkowy sprzęt” – 12.000,00 zł,
9) Gminy Żurawica na zadanie pn. „Wykonanie skweru koło studni w miejscowości Maćkowice” – 12.000,00 zł,
10) Gminy Roźwienica na zadanie pn. „Zakup wyposażenia kuchni i sprzętu do budynku WDK” – 12.000,00 zł.</t>
  </si>
  <si>
    <t>Dotacja celowa na pomoc finansową dla Gminy Narol na zadanie pn. „Podniesienie atrakcyjności miejsca spotkań środowiskowych poprzez budowę wiaty grillowej” realizowane w ramach „Podkarpackiego Programu Odnowy Wsi na lata 2021-2025”.</t>
  </si>
  <si>
    <t>Dotacja celowa dla Województwa Świętokrzyskiego na realizację zadania 
w zakresie utrzymania i rozwoju Portalu w ramach projektu „Trasy Rowerowe w Polsce Wschodniej – promocja” – utrzymanie portalu internetowego.</t>
  </si>
  <si>
    <t>Dotacja celowa na pomoc finansową dla Gminy Domaradz z przeznaczeniem na realizację zadania pn. „Remont dróg dz. nr ewid. 2491, 2629/5, 2641/4 w miejscowości Barycz".</t>
  </si>
  <si>
    <t xml:space="preserve">Dotacja celowa na pomoc finansową dla Gminy Miasto Tarnobrzeg na realizację zadania pn. „Budowa obwodnicy miasta Tarnobrzeg”. </t>
  </si>
  <si>
    <t xml:space="preserve">Dotacja celowa na pomoc finansową dla Powiatu Brzozowskiego z przeznaczeniem na realizację zadania pn. „Zimowe utrzymanie dróg powiatowych". </t>
  </si>
  <si>
    <t xml:space="preserve">Dotacja celowa dla Powiatu Mieleckiego na realizację powierzonego zadania pn. „Rozbudowa skrzyżowania drogi wojewódzkiej Nr 984 z drogą powiatową Nr 1152R w m. Wola Mielecka". Wydatki nie zostały zrealizowane w 2022r.  </t>
  </si>
  <si>
    <r>
      <t>Dotacje celowe dla gmin z przeznaczeniem na realizację powierzonych zadań, w tym  dla:
1) Miasta Leżajsk na „Wykonanie dokumentacji projektowej przebudowy skrzyżowania ul. Michałka na skrzyżowanie typu rondo w m. Leżajsk” - 153.750,00 zł,
2) Miasta i Gminy Baranów Sandomierski na „Budowę drogi - łącznik dróg wojewódzkich Nr 872 i 985 w miejscowości Skopanie" - 200.000,00 zł,
3) Gminy Krempna na „Przebudowę drogi wojewódzkiej Nr 992 Jasło – Zarzecze - Nowy Żmigród - Krempna-Świątkowa Mała – Grab - gr. Państwa polegająca na budowie chodnika w m. Krempna – Kotań" - 70.491,63 zł,
4) Gminy Tyczyn na „Rozbudowę drogi wojewódzkiej nr 878 Rzeszów- Dylągówka polegająca na budowie chodnika" -</t>
    </r>
    <r>
      <rPr>
        <b/>
        <sz val="11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>135.905,23 zł.</t>
    </r>
  </si>
  <si>
    <t>Dotacja celowa na pomoc finansową dla  Powiatu Sanockiego z przeznaczeniem na realizację wakacyjnych połączeń kolejowych w relacji Łupków - Sanok w ramach zadania pn. "Lokalny Transport Zbiorowy".</t>
  </si>
  <si>
    <t>Dotacje celowe dla gmin i powiatów oraz ich związków – organizatorów publicznego transportu zbiorowego na finansowanie wypłaty rekompensaty operatorom publicznego transportu zbiorowego z tytułu utraconych przychodów w związku ze stosowaniem ustawowych uprawnień do ulgowych przejazdów w przewozach o charakterze użyteczności publicznej.</t>
  </si>
  <si>
    <t>Krajowe pasażerskie przewozy pasażerowe</t>
  </si>
  <si>
    <t>Dotacja celowa na pomoc finansową dla Województwa Małopolskiego z przeznaczeniem na realizację zadania pn. "Dofinansowanie zadań związanych 
z organizacją regionalnych kolejowych przewozów pasażerskich w relacji Kraków – Jasło i Nowy Sącz – Jasło”.</t>
  </si>
  <si>
    <t>Dotacje celowe dla powiatów z przeznaczeniem na zakup sprzętu pomiarowego i informatycznego oraz oprogramowania niezbędnego do prowadzenia spraw ochrony gruntów rolnych, budowę i modernizację dróg dojazdowych do gruntów rolnych oraz budowę i renowację zbiorników wodnych służących małej retencji.</t>
  </si>
  <si>
    <t>Dotacje celowe dla gmin z przeznaczeniem na budowę i modernizację dróg dojazdowych do gruntów rolnych oraz budowę i renowację zbiorników wodnych służących małej retencji.</t>
  </si>
  <si>
    <t>Dotacje celowe dla powiatów z przeznaczeniem na zakup sprzętu informatycznego wraz z oprogramowaniem niezbędnym do prowadzenia spraw ochrony gruntów rolnych.</t>
  </si>
  <si>
    <t>Dotacje celowe dla gmin z przeznaczeniem na modernizację dróg dojazdowych do gruntów rolnych, odkrzaczanie gruntów rolnych oraz renowację zbiorników wodnych służących małej retencji.</t>
  </si>
  <si>
    <t>Zestawienie wykonania planu dotacji udzielonych innym jednostkom samorządu terytorialnego i ich związkom
na dofinansowanie własnych zadań bieżących oraz zadań inwestycyjnych i zakupów inwestycyjnych</t>
  </si>
  <si>
    <t>RAZEM</t>
  </si>
  <si>
    <t xml:space="preserve">Biblioteka  Pedagogiczna  w  Tarnobrzegu  </t>
  </si>
  <si>
    <t>Pedagogiczna  Biblioteka  Wojewódzka  w  Przemyślu</t>
  </si>
  <si>
    <t>Pedagogiczna  Biblioteka  Wojewódzka  w  Krośnie</t>
  </si>
  <si>
    <t>Podkarpacki Zespół Placówek Wojewódzkich w Rzeszowie</t>
  </si>
  <si>
    <t>Medyczno - Społeczne Centrum Kształcenia Zawodowego 
i Ustawicznego  w  Rzeszowie</t>
  </si>
  <si>
    <t>Medyczno - Społeczne Centrum Kształcenia Zawodowego 
i Ustawicznego  w  Mielcu</t>
  </si>
  <si>
    <t>Medyczno - Społeczne Centrum Kształcenia Zawodowego 
i Ustawicznego  w  Sanoku</t>
  </si>
  <si>
    <t>Medyczno - Społeczne Centrum Kształcenia Zawodowego 
i Ustawicznego w  Jaśle</t>
  </si>
  <si>
    <t>Medyczno - Społeczne Centrum Kształcenia Zawodowego 
i Ustawicznego w  Przemyślu</t>
  </si>
  <si>
    <t xml:space="preserve">Zespół Szkół przy Klinicznym Szpitalu Wojewódzkim Nr 2 
w Rzeszowie                 </t>
  </si>
  <si>
    <t>Plan</t>
  </si>
  <si>
    <t>Nazwa  jednostki</t>
  </si>
  <si>
    <t>Lp.</t>
  </si>
  <si>
    <t>Zestawienie wykonania planu dochodów gromadzonych na wyodrębnionym rachunku 
przez wojewódzkie oświatowe jednostki budżetowe, oraz wydatków nimi finansowanych</t>
  </si>
  <si>
    <t xml:space="preserve">Udzielone pożyczki </t>
  </si>
  <si>
    <t xml:space="preserve">Spłaty rat kredytu długoterminowego </t>
  </si>
  <si>
    <t>Wykup obligacji</t>
  </si>
  <si>
    <t>Spłaty rat pożyczki długoterminowej z Banku Rozwoju Rady Europy (CEB)</t>
  </si>
  <si>
    <t>% wykonania
(3:2)</t>
  </si>
  <si>
    <t>Przeznaczenie rozchodu</t>
  </si>
  <si>
    <t>2. ROZCHODY</t>
  </si>
  <si>
    <t>Nadwyżka z lat ubiegłych</t>
  </si>
  <si>
    <t xml:space="preserve">Niewykorzystane środki pieniężne na rachunku bieżącym budżetu, wynikające z rozliczenia środków określonych w art. 5 ust. 1 pkt 2 ustawy o finansach publicznych i dotacji na realizację programu, projektu lub zadania finansowanego z udziałem tych środków </t>
  </si>
  <si>
    <t xml:space="preserve">Niewykorzystane środki na rachunku bieżącym budżetu, wynikające z rozliczenia dochodów i wydatków nimi finansowanych związane ze szczególnymi zasadami wykonywania budżetu określonymi w odrębnych ustawach </t>
  </si>
  <si>
    <t>wpływ środków z lokat założonych w 2021 roku</t>
  </si>
  <si>
    <t>Wolne środki jako nadwyżka środków pieniężnych na rachunku bieżącym budżetu jednostki samorządu terytorialnego wynikające z rozliczeń wyemitowanych papierów wartościowych, kredytów, pożyczek z lat ubiegłych</t>
  </si>
  <si>
    <t>-</t>
  </si>
  <si>
    <t xml:space="preserve">Spłata udzielonych z budżetu pożyczek </t>
  </si>
  <si>
    <t xml:space="preserve">Kredyty i pożyczki długoterminowe (pożyczka z Banku Rozwoju Rady Europy CEB) </t>
  </si>
  <si>
    <t>Źródło przychodu</t>
  </si>
  <si>
    <t>1. PRZYCHODY</t>
  </si>
  <si>
    <t>Zestawienie wykonania planu przychodów i rozchodów budżetu</t>
  </si>
  <si>
    <t>Dotacje celowe otrzymane z powiatów z przeznaczeniem na prowadzenie regionalnych placówek opiekuńczo - terapeutycznych na terenie województwa podkarpackiego, w tym z:
- Powiatu Jarosławskiego - 43.918,74 zł,
- Powiatu Inowrocławskiego – 172.184,85 zł,
- Powiatu Zielonogórskiego - 82.528,68 zł,
- Gminy Siemianowice Śląskie - 247.586,04 zł,
- Powiatu Gliwickiego - 247.586,04 zł,
- Powiatu Grodziskiego - 247.586,04 zł,
- Powiatu Polkowickiego - 82.528,68 zł,
- Powiatu Nowosielskiego - 82.528,68 zł,
- Powiatu Drawskiego - 82.528,68 zł,
- Powiatu Hrubieszowskiego - 81.619,53 zł,
- Powiatu Chodzieskiego - 82.528,68 zł,
- Miasta Lublin - 545.100,44 zł,
- Miasta Tychy - 82.528,68 zł,
- Powiatu Żyrardowskiego - 136.270,46 zł,
- Powiatu Strzyżowskiego - 43.226,06 zł,
- Powiatu Lubaczowskiego - 92.236,86 zł,
- Powiatu Pruszkowskiego - 185.393,34 zł,
- Miasta Łódź - 92.696,67 zł,
- Powiatu Pilskiego - 278.090,01 zl,
- Powiatu Kluczborskiego - 92.696,67 zł,
- Powiatu Niżańskiego - 92.696,67 zł,
- Powiatu Rzeszowskiego - 394.810,45 zł,
- Powiatu Leżajskiego - 185.393,34 zł,
- Miasta Bydgoszcz - 92.696,67 zł,
- Powiatu Radzyńskiego - 92.696,67 zł,
- Powiatu Tomaszowskiego - 123.773,44 zł,
- Powiatu Strzeleckiego - 72.233,88 zł,
- Powiatu Przemyskiego - 94.557,44 zł.</t>
  </si>
  <si>
    <t>Założenie lokat wykraczających poza rok budżetowy</t>
  </si>
  <si>
    <t xml:space="preserve">Zespół Szkół Specjalnych w Rymanowie Zdroju  </t>
  </si>
  <si>
    <t>Zestawienie wykonania planu wydatków województwa 
(według działów, rozdziałów, paragrafów klasyfikacji budżetowej oraz rodzajów wydatków)</t>
  </si>
  <si>
    <t>Zestawienie wykonania planu dochodów województwa 
(według działów, rozdziałów, paragrafów klasyfikacji budżetowej oraz źródeł pochodzenia i rodzajów dochodów)</t>
  </si>
  <si>
    <t xml:space="preserve">Wpływ kar umownych za: nieterminową realizację umów dotyczących usług serwisowo – utrzymaniowo – naprawczych pojazdów szynowych,  wprowadzenie autobusowej komunikacji zastępczej (zamiast podstawienia pociągów) w miejsce odwołanych z winy operatora oraz odstąpienie od umowy na opracowanie studium wykonalności na zakup taboru kolejowego wraz z odsetkami </t>
  </si>
  <si>
    <t xml:space="preserve">Odsetki od zwrotu przez przewoźników autobusowych dotacji wykorzystanych niezgodnie z przeznaczeniem </t>
  </si>
  <si>
    <t>Zwrot przez przewoźników autobusowych dotacji wykorzystanych niezgodnie z przeznaczeniem</t>
  </si>
  <si>
    <t>Zwrot stypendium udzielonego w ramach programu „Nie zagubić talentu”</t>
  </si>
  <si>
    <t>Wpływ odszkodowań za przejęcie nieruchomości</t>
  </si>
  <si>
    <t>Odsetki od nieterminowych wpływów z tytułu integracji systemu informatycznego "Podkarpackiego Systemu Informacji Medycznej" jednostek medycznych z Regionalnym Centrum Informacji Medycznej - RCIM</t>
  </si>
  <si>
    <t xml:space="preserve">Zwrot przez samodzielne publiczne zakłady opieki zdrowotnej dotacji wykorzystanych niezgodnie z przeznaczeniem, pobranych nienależnie lub w nadmiernej wysokości </t>
  </si>
  <si>
    <t xml:space="preserve">Zwrot przez samodzielne publiczne zakłady opieki zdrowotnej niewykorzystanych dotacji </t>
  </si>
  <si>
    <t>Zwrot przez samodzielne publiczne zakłady opieki zdrowotnej dotacji wykorzystanych niezgodnie z przeznaczeniem, pobranych nienależnie lub w nadmiernej wysokości</t>
  </si>
  <si>
    <t xml:space="preserve">Zwrot niewykorzystanych dotacji na realizację zadań z zakresu pomocy społecznej </t>
  </si>
  <si>
    <t>Odsetki od zwrotu dotacji wykorzystanych niezgodnie z przeznaczeniem, pobranych nienależnie lub w nadmiernej wysokości na realizację zadań  wynikających z Wojewódzkiego Programu Na Rzecz Wyrównywania Szans Osób Niepełnosprawnych i Przeciwdziałania Ich Wykluczeniu Społecznemu na lata 2021-2030</t>
  </si>
  <si>
    <t>Zwrot niewykorzystanych dotacji oraz dotacji wykorzystanych niezgodnie z przeznaczeniem, pobranych nienależnie lub w nadmiernej wysokości przez organizacje pozarządowe realizujące zadania wynikające z Wojewódzkiego Programu Na Rzecz Wyrównywania Szans Osób Niepełnosprawnych i Przeciwdziałania Ich Wykluczeniu Społecznemu na lata 2021-2030</t>
  </si>
  <si>
    <t>Odsetki od zwrotu dotacji wykorzystanych niezgodnie z przeznaczeniem, pobranych nienależnie lub w nadmiernej wysokości na realizację zadań z zakresu kultury</t>
  </si>
  <si>
    <t>Odsetki od zwrotu niewykorzystanych dotacji na realizację zadań z zakresu kultury</t>
  </si>
  <si>
    <t>Zwrot niewykorzystanych dotacji na realizację zadań z zakresu kultury</t>
  </si>
  <si>
    <t xml:space="preserve">Zwrot przez instytucje kultury niewykorzystanych dotacji </t>
  </si>
  <si>
    <t>Odsetki od zwrotu przez instytucje kultury niewykorzystanych dotacji</t>
  </si>
  <si>
    <t>Zwrot przez instytucje kultury dotacji  wykorzystanych niezgodnie z przeznaczeniem, pobranych nienależnie lub w nadmiernej wysokości</t>
  </si>
  <si>
    <t>Zwrot przez instytucje kultury dotacji wykorzystanych niezgodnie z przeznaczeniem, pobranych nienależnie lub w nadmiernej wysokości</t>
  </si>
  <si>
    <t xml:space="preserve">Zwrot przez instytucje kultury niewykorzystanych dotacji na realizację zadań z zakresu kultury </t>
  </si>
  <si>
    <t>Zwrot przez instytucje kultury niewykorzystanych dotacji</t>
  </si>
  <si>
    <t>Odsetki od zwrotu niewykorzystanej dotacji na zadanie pn. „Budowa pomnika gen. Stanisława Dąbka w Lubaczowie” przez Gminę Miejską Lubaczów</t>
  </si>
  <si>
    <t>Zwrot niewykorzystanych dotacji na realizację zadań z zakresu kultury fizycznej i sportu</t>
  </si>
  <si>
    <t>Odsetki od zwrotu dotacji niewykorzystanych oraz dotacji wykorzystanych niezgodnie z przeznaczeniem, pobranych nienależnie lub w nadmiernej wysokości na realizację zadań z zakresu kultury fizycznej i sportu</t>
  </si>
  <si>
    <t>Ustawa z dnia 31 marca 2020 r. o zmianie ustawy o szczególnych rozwiązaniach związanych z zapobieganiem, przeciwdziałaniem i zwalczaniem COVID-19, innych chorób zakaźnych oraz wywołanych nimi sytuacji kryzysowych oraz niektórych innych ustaw (z późn. zm.)</t>
  </si>
  <si>
    <t>Dotacje celowe na pomoc finansową dla: 
1) Powiatu Rzeszowskiego z przeznaczeniem na realizację zadań pn.: 
 - „Rozbudowa łącznika drogi ekspresowej S-19 – drogi powiatowej na odcinku od węzła Rzeszów–Południe do drogi krajowej Nr 19 – etap I” - 1.910.672,92 zł,
 - „Rozbudowa łącznika autostrady A4 na odcinku od granicy miasta Rzeszowa do węzła Rzeszów – Północ – etap I” - 1.685.080,00 zł,
2) Powiatu Brzozowskiego z przeznaczeniem na realizację zadania pn. „Przebudowa dróg powiatowych Nr 1936R Barycz - Izdebki i Nr 2061R Izdebki - Hłudno" - 600.000,-zł.</t>
  </si>
  <si>
    <t>Dotacja celowa na pomoc finansową dla Powiatu Lubaczowskiego z przeznaczeniem na dofinansowanie bieżącej działalności statutowej Muzeum Kresów w Lubaczowie w zakresie gromadzenia, przechowywania i udostępniania zbiorów.</t>
  </si>
  <si>
    <t xml:space="preserve">Dotacja celowa na pomoc finansową dla Gminy Cmolas  na zadanie pn. Odnowienie zabytkowej kapliczki oraz figury świętego Floriana w Ostrowach Tuszowskich w ramach „Podkarpackiego Programu Odnowy wsi na lata 2021 - 2025”  </t>
  </si>
  <si>
    <t>Dotacje celowe na pomoc finansową dla:
1) Gminy Żurawica z przeznaczeniem na realizację zadania pn. „Przebudowa dróg gminnych oraz wewnętrznych na terenie Gminy Żurawica" - 136.205,00 zł,
2) Gminy Dydnia z przeznaczeniem na realizację zadania pn. „Zakup sprzętu do zimowego utrzymania chodników na terenie Gminy Dydnia” - 165.000,00 zł,
3) Miasta i Gminy Narol z przeznaczeniem na realizację zadania pn. "Przebudowa nawierzchni drogi gminnej w m. Narol (starodroże drogi wojewódzkiej Nr 865)" - 663.556,23 zł,
4) Gminy Jasło na realizację zadania pn. "Budowa miejsc postojowych obok przystanku PKP w m. Szebnie" w ramach projektu pn. "Wojewódzki Fundusz Kolejowy" - 10.000,00 zł.</t>
  </si>
  <si>
    <t>Dotacje celowe na pomoc finansową dla: 
1) Gminy Miasto Dębica z przeznaczeniem na organizację wydarzenia pn. Międzynarodowy Festiwal „Dębickie Korzenie” – Krzysztof Penderecki in memoriam. International Festival „Dębica Roots” – Krzysztof Penderecki in memoriam” - 50.000,00 zł 
2) gmin w ramach „Podkarpackiego Programu Odnowy wsi na lata 2021 - 2025” w kwocie 119.412,00 zł, z tego dla:
a) Gminy Łańcut na zadanie  pn. „Zagospodarowanie przestrzeni publicznej przy Parku Magrysia poprzez utwardzenie terenu, zakup i montaż sprzętu rekreacyjnego oraz wyposażenia integrującego mieszkańców w kwocie 12.000,00 zł,
b) Gminy Gorzyce na zadanie pn. „Integracja i aktywizacja społeczności sołectwa Gorzyce poprzez organizację dożynek” w kwocie 4.900,00 zł,
c) Gminy Miejsce Piastowe na zadanie pn. „Organizacja imprezy plenerowej promującej wieś Rogi - doposażenie miejsca integracji i spotkań poprzez zakup leżaków i namiotów” w kwocie 10.638,00 zł,
d) Gminy Besko na zadanie pn. „Wojennymi ścieżkami przez Besko 1914 – 1945” w kwocie 8.568,00 zł, 
e) Gminy Kolbuszowa na zadanie pn. „Bezpośredni przekaz tradycji lasowiackich w środowiskach lokalnych poprzez cykl seminariów i warsztatów etnograficznych w ramach koncepcji "Uniwersytet Samorządności"" w kwocie  12.000,00 zł,
f) Gminy Łańcut na zadanie pn. „Teoria i praktyka - otwarte, nieodpłatne inicjatywy edukacyjne skierowane do mieszkańców powiatu łańcuckiego w ramach koncepcji "Uniwersytet Samorządności"" w kwocie  14.853,00 zł,
g) Gminy Mielec na zadanie pn. „Przeprowadzenie w 2022 roku 6 inicjatyw edukacyjnych dla mieszkańców powiatu mieleckiego w ramach II etapu koncepcji "Uniwersytet Samorządności"" w kwocie 15.000,00 zł,
h) Gminy Bukowsko na zadanie pn. „Inicjatywy edukacyjne "Uniwersytet Samorządności" na terenie gminy Bukowsko w ramach inicjatywy "Uniwersytet Samorządności" w kwocie 14.990,00 zł,
i) Gminy Baranów Sandomierski na zadanie pn. „Organizacja ogólnodostępnych zajęć dla mieszkańców powiatu tarnobrzeskiego w ramach koncepcji "Uniwersytet Samorządności"" w kwocie 11.463,00 zł,
j)Gminy Żyraków na zadanie pn. „Organizacja i przeprowadzenie 6 otwartych inicjatyw edukacyjnych w utworzonej Sali szkoleniowej w Budynku Wielofunkcyjnym w Wiewiórce w ramach inicjatywy "Uniwersytet Samorządności" – 15.000,00 zł.</t>
  </si>
  <si>
    <t>Dotacje celowe na pomoc finansową dla gmin w ramach „Podkarpackiego Programu Odnowy Wsi na lata 2021-2025", w tym dla:
1) Gminy Błażowa na zadanie pn. „Urządzenie siłowni na świeżym powietrzu wraz z infrastrukturą zwiększającą bezpieczeństwo użytkowników” - 12.000,00 zł,
2) Gminy Kuryłówka na zadanie pn. „Zagospodarowanie terenu działki nr 3531/6 poprzez montaż urządzeń rekreacyjnych i budowę ogrodzenia – etap II” - 12.000,00 zł,
3) Gminy Gać na zadanie pn. „Stworzenie rodzinnego miejsca rekreacji poprzez wykonanie utwardzenia terenu i budowę wiaty grillowej” - 12.000,00 zł,
4) Miasta i Gminy Kańczuga na zadanie pn. „Zagospodarowanie przestrzeni publicznej w celu utworzenia miejsca rekreacyjno-integracyjnego w miejscowości Lipnik” - 12.000,00 zł.</t>
  </si>
  <si>
    <t xml:space="preserve">Dotacje celowe na pomoc finansową dla:
1)  gmin w ramach „Podkarpackiego Programu Odnowy Wsi na lata 2021-2025” w kwocie 47.742,00,-zł, w tym dla:
a)  Gminy Stary Dzików na zadanie pn. „Zagospodarowanie i urządzenie terenów zielonych przy świetlicy w Nowym Dzikowie” – 12.000,00 zł,
b) Gminy Nowa Dęba na zadanie pn. „Rozbudowa placu zabaw zlokalizowanego przy budynku Domu Ludowego wraz z utworzeniem siłowni zewnętrznej”  – 11.742,00 zł,
c) Gminy Cieszanów na zadanie pn. „Budowa placu zabaw przy Szkole Podstawowej” – 12.000,00 zł,
d) Gminy Iwierzyce na zadanie pn. „Przebudowa altany w Wiercanach” – 12.000,00 zł.
2) Powiatu Lubaczowskiego z przeznaczeniem na realizację zadania pn. „Budowa budynku magazynowego dla Muzeum Kresów w Lubaczowie – etap V” w kwocie 34.000,- zł.
3) Gminy Miasto Sanok na realizację zadania pn. „Budowa popiersia Ks. Zdzisława Jastrzębiec Peszkowskiego w Sanoku” - 15.000,00 zł. 
4) Gminy Miejskiej Lubaczów z przeznaczeniem na realizację zadania pn. „Budowa pomnika gen. Stanisława Dąbka w Lubaczowie” - 30.000,00 zł.
</t>
  </si>
  <si>
    <t>Dotacja celowa z Gminy Miasto Rzeszów na pokrycie wydatków związanych z COVID-19 w filiach miejskich Wojewódzkiej i Miejskiej Biblioteki Publicznej w Rzeszowie.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</si>
</sst>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i/>
      <sz val="14"/>
      <name val="Arial"/>
      <family val="2"/>
    </font>
    <font>
      <sz val="11"/>
      <name val="Calibri"/>
      <family val="2"/>
      <scheme val="minor"/>
    </font>
    <font>
      <sz val="10"/>
      <name val="Arial"/>
      <family val="2"/>
      <charset val="238"/>
    </font>
    <font>
      <b/>
      <i/>
      <sz val="12"/>
      <name val="Arial"/>
      <family val="2"/>
    </font>
    <font>
      <i/>
      <sz val="11"/>
      <name val="Calibri"/>
      <family val="2"/>
      <charset val="238"/>
      <scheme val="minor"/>
    </font>
    <font>
      <sz val="10"/>
      <name val="Arial"/>
      <family val="2"/>
    </font>
    <font>
      <i/>
      <sz val="10"/>
      <name val="Arial CE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name val="Arial CE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 CE"/>
      <charset val="238"/>
    </font>
    <font>
      <i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FF0000"/>
      <name val="Arial CE"/>
      <charset val="238"/>
    </font>
    <font>
      <b/>
      <sz val="10"/>
      <color rgb="FFFF0000"/>
      <name val="Arial CE"/>
      <charset val="238"/>
    </font>
    <font>
      <b/>
      <i/>
      <sz val="10"/>
      <color rgb="FFFF0000"/>
      <name val="Arial"/>
      <family val="2"/>
      <charset val="238"/>
    </font>
    <font>
      <sz val="10"/>
      <color rgb="FFFF0000"/>
      <name val="Arial"/>
      <family val="2"/>
    </font>
    <font>
      <b/>
      <i/>
      <sz val="10"/>
      <color rgb="FFFF0000"/>
      <name val="Arial"/>
      <family val="2"/>
    </font>
    <font>
      <i/>
      <sz val="10"/>
      <color rgb="FFFF0000"/>
      <name val="Arial CE"/>
      <charset val="238"/>
    </font>
    <font>
      <sz val="9"/>
      <name val="Arial"/>
      <family val="2"/>
      <charset val="238"/>
    </font>
    <font>
      <i/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  <font>
      <b/>
      <i/>
      <u/>
      <sz val="10"/>
      <name val="Arial"/>
      <family val="2"/>
      <charset val="238"/>
    </font>
    <font>
      <b/>
      <i/>
      <u/>
      <sz val="10"/>
      <color rgb="FFFF0000"/>
      <name val="Arial"/>
      <family val="2"/>
      <charset val="238"/>
    </font>
    <font>
      <i/>
      <sz val="11"/>
      <color rgb="FFFF0000"/>
      <name val="Arial CE"/>
      <charset val="238"/>
    </font>
    <font>
      <sz val="11"/>
      <color rgb="FFFF0000"/>
      <name val="Arial CE"/>
      <charset val="238"/>
    </font>
    <font>
      <b/>
      <sz val="12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9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i/>
      <sz val="10"/>
      <color theme="1"/>
      <name val="Arial CE"/>
      <charset val="238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 CE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Arial CE"/>
      <charset val="238"/>
    </font>
    <font>
      <b/>
      <i/>
      <sz val="10"/>
      <color theme="1"/>
      <name val="Arial"/>
      <family val="2"/>
      <charset val="238"/>
    </font>
    <font>
      <sz val="10"/>
      <color theme="2" tint="-0.89999084444715716"/>
      <name val="Arial"/>
      <family val="2"/>
      <charset val="238"/>
    </font>
    <font>
      <sz val="10"/>
      <color theme="2" tint="-0.89999084444715716"/>
      <name val="Arial CE"/>
      <charset val="238"/>
    </font>
    <font>
      <b/>
      <sz val="11"/>
      <name val="Arial CE"/>
      <charset val="238"/>
    </font>
    <font>
      <i/>
      <sz val="11"/>
      <name val="Arial CE"/>
      <charset val="238"/>
    </font>
    <font>
      <sz val="11"/>
      <name val="Arial CE"/>
      <charset val="238"/>
    </font>
    <font>
      <b/>
      <i/>
      <sz val="11"/>
      <name val="Arial CE"/>
      <charset val="238"/>
    </font>
    <font>
      <sz val="11"/>
      <color rgb="FFFF0000"/>
      <name val="Calibri"/>
      <family val="2"/>
      <charset val="238"/>
      <scheme val="minor"/>
    </font>
    <font>
      <sz val="8"/>
      <color indexed="8"/>
      <name val="Arial"/>
      <family val="2"/>
      <charset val="238"/>
    </font>
    <font>
      <b/>
      <sz val="9"/>
      <color rgb="FFFF0000"/>
      <name val="Arial"/>
      <family val="2"/>
      <charset val="238"/>
    </font>
    <font>
      <i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4"/>
      <color rgb="FFFF0000"/>
      <name val="Arial"/>
      <family val="2"/>
      <charset val="238"/>
    </font>
    <font>
      <i/>
      <sz val="14"/>
      <name val="Arial"/>
      <family val="2"/>
      <charset val="238"/>
    </font>
    <font>
      <b/>
      <sz val="12"/>
      <name val="Arial"/>
      <family val="2"/>
      <charset val="238"/>
    </font>
    <font>
      <b/>
      <sz val="16"/>
      <name val="Arial"/>
      <family val="2"/>
      <charset val="238"/>
    </font>
    <font>
      <sz val="10"/>
      <name val="Times New Roman CE"/>
      <family val="1"/>
      <charset val="238"/>
    </font>
    <font>
      <sz val="10"/>
      <color rgb="FFFF0000"/>
      <name val="Times New Roman CE"/>
      <family val="1"/>
      <charset val="238"/>
    </font>
    <font>
      <sz val="11"/>
      <color theme="1"/>
      <name val="Czcionka tekstu podstawowego"/>
      <family val="2"/>
      <charset val="238"/>
    </font>
    <font>
      <sz val="8"/>
      <name val="Arial"/>
      <family val="2"/>
      <charset val="238"/>
    </font>
    <font>
      <i/>
      <sz val="10"/>
      <name val="Times New Roman CE"/>
      <family val="1"/>
      <charset val="238"/>
    </font>
    <font>
      <sz val="12"/>
      <name val="Times New Roman CE"/>
      <family val="1"/>
      <charset val="238"/>
    </font>
    <font>
      <sz val="9"/>
      <name val="Times New Roman CE"/>
      <family val="1"/>
      <charset val="238"/>
    </font>
    <font>
      <sz val="10"/>
      <name val="Czcionka tekstu podstawowego"/>
      <charset val="238"/>
    </font>
    <font>
      <b/>
      <sz val="10"/>
      <name val="Czcionka tekstu podstawowego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i/>
      <sz val="11"/>
      <name val="Arial"/>
      <family val="2"/>
      <charset val="238"/>
    </font>
    <font>
      <b/>
      <sz val="14"/>
      <name val="Arial"/>
      <family val="2"/>
      <charset val="238"/>
    </font>
    <font>
      <b/>
      <i/>
      <sz val="11"/>
      <color theme="1"/>
      <name val="Arial"/>
      <family val="2"/>
      <charset val="238"/>
    </font>
    <font>
      <b/>
      <i/>
      <sz val="11"/>
      <color theme="1"/>
      <name val="Arial CE"/>
      <charset val="238"/>
    </font>
    <font>
      <sz val="11"/>
      <color theme="1"/>
      <name val="Arial CE"/>
      <charset val="238"/>
    </font>
    <font>
      <b/>
      <i/>
      <sz val="11"/>
      <name val="Arial"/>
      <family val="2"/>
      <charset val="238"/>
    </font>
    <font>
      <b/>
      <i/>
      <sz val="11"/>
      <color rgb="FFFF0000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11"/>
      <color rgb="FFFF0000"/>
      <name val="Arial CE"/>
      <charset val="238"/>
    </font>
    <font>
      <i/>
      <sz val="11"/>
      <color rgb="FFFF0000"/>
      <name val="Arial"/>
      <family val="2"/>
      <charset val="238"/>
    </font>
    <font>
      <b/>
      <i/>
      <sz val="11"/>
      <color rgb="FFFF0000"/>
      <name val="Arial CE"/>
      <charset val="238"/>
    </font>
    <font>
      <i/>
      <sz val="11"/>
      <color theme="1"/>
      <name val="Arial CE"/>
      <charset val="238"/>
    </font>
    <font>
      <b/>
      <i/>
      <sz val="10"/>
      <color rgb="FFFF0000"/>
      <name val="Arial CE"/>
      <charset val="238"/>
    </font>
    <font>
      <sz val="12"/>
      <color theme="1"/>
      <name val="Arial CE"/>
      <charset val="238"/>
    </font>
    <font>
      <sz val="11"/>
      <color rgb="FFFF0000"/>
      <name val="Times New Roman"/>
      <family val="1"/>
      <charset val="238"/>
    </font>
    <font>
      <sz val="11"/>
      <color rgb="FFFF0000"/>
      <name val="Arial "/>
      <charset val="238"/>
    </font>
    <font>
      <sz val="11"/>
      <name val="Arial "/>
      <charset val="238"/>
    </font>
    <font>
      <b/>
      <i/>
      <sz val="14"/>
      <name val="Arial"/>
      <family val="2"/>
      <charset val="238"/>
    </font>
    <font>
      <sz val="11"/>
      <color rgb="FF00B0F0"/>
      <name val="Calibri"/>
      <family val="2"/>
      <scheme val="minor"/>
    </font>
    <font>
      <sz val="10"/>
      <name val="Times New Roman CE"/>
      <charset val="238"/>
    </font>
    <font>
      <b/>
      <i/>
      <sz val="12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rgb="FFFFFF66"/>
        <bgColor indexed="64"/>
      </patternFill>
    </fill>
    <fill>
      <patternFill patternType="solid">
        <fgColor rgb="FFFFFF66"/>
        <bgColor indexed="0"/>
      </patternFill>
    </fill>
    <fill>
      <patternFill patternType="solid">
        <fgColor theme="0" tint="-0.34998626667073579"/>
        <bgColor indexed="0"/>
      </patternFill>
    </fill>
    <fill>
      <patternFill patternType="solid">
        <fgColor theme="0"/>
        <bgColor indexed="0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18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9" fontId="1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17" fillId="0" borderId="0"/>
    <xf numFmtId="0" fontId="1" fillId="0" borderId="0"/>
    <xf numFmtId="0" fontId="60" fillId="0" borderId="0" applyNumberFormat="0" applyFill="0" applyBorder="0" applyAlignment="0" applyProtection="0">
      <alignment vertical="top"/>
    </xf>
    <xf numFmtId="0" fontId="17" fillId="0" borderId="0"/>
    <xf numFmtId="9" fontId="1" fillId="0" borderId="0" applyFont="0" applyFill="0" applyBorder="0" applyAlignment="0" applyProtection="0"/>
    <xf numFmtId="9" fontId="71" fillId="0" borderId="0" applyFont="0" applyFill="0" applyBorder="0" applyAlignment="0" applyProtection="0"/>
    <xf numFmtId="0" fontId="71" fillId="0" borderId="0"/>
    <xf numFmtId="0" fontId="3" fillId="0" borderId="0"/>
    <xf numFmtId="0" fontId="102" fillId="0" borderId="0"/>
    <xf numFmtId="0" fontId="1" fillId="0" borderId="0"/>
    <xf numFmtId="0" fontId="17" fillId="0" borderId="0"/>
    <xf numFmtId="0" fontId="71" fillId="0" borderId="0"/>
    <xf numFmtId="0" fontId="71" fillId="0" borderId="0"/>
  </cellStyleXfs>
  <cellXfs count="5756">
    <xf numFmtId="0" fontId="0" fillId="0" borderId="0" xfId="0"/>
    <xf numFmtId="0" fontId="5" fillId="0" borderId="0" xfId="2" applyFont="1"/>
    <xf numFmtId="3" fontId="6" fillId="0" borderId="0" xfId="2" applyNumberFormat="1" applyFont="1" applyAlignment="1">
      <alignment horizontal="right" vertical="center"/>
    </xf>
    <xf numFmtId="0" fontId="7" fillId="0" borderId="0" xfId="2" applyFont="1" applyAlignment="1">
      <alignment vertical="center" wrapText="1"/>
    </xf>
    <xf numFmtId="0" fontId="8" fillId="0" borderId="1" xfId="2" applyFont="1" applyBorder="1" applyAlignment="1">
      <alignment horizontal="right"/>
    </xf>
    <xf numFmtId="0" fontId="9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vertical="center"/>
    </xf>
    <xf numFmtId="3" fontId="10" fillId="0" borderId="0" xfId="3" applyNumberFormat="1" applyFont="1" applyBorder="1" applyAlignment="1">
      <alignment horizontal="right" vertical="center"/>
    </xf>
    <xf numFmtId="0" fontId="12" fillId="2" borderId="2" xfId="2" applyFont="1" applyFill="1" applyBorder="1" applyAlignment="1">
      <alignment horizontal="center" vertical="center" wrapText="1"/>
    </xf>
    <xf numFmtId="0" fontId="12" fillId="2" borderId="11" xfId="2" applyFont="1" applyFill="1" applyBorder="1" applyAlignment="1">
      <alignment horizontal="center" vertical="center" wrapText="1"/>
    </xf>
    <xf numFmtId="0" fontId="12" fillId="2" borderId="12" xfId="2" applyFont="1" applyFill="1" applyBorder="1" applyAlignment="1">
      <alignment horizontal="center" vertical="center" wrapText="1"/>
    </xf>
    <xf numFmtId="10" fontId="12" fillId="2" borderId="2" xfId="2" applyNumberFormat="1" applyFont="1" applyFill="1" applyBorder="1" applyAlignment="1">
      <alignment horizontal="center" vertical="center"/>
    </xf>
    <xf numFmtId="3" fontId="11" fillId="2" borderId="2" xfId="2" applyNumberFormat="1" applyFont="1" applyFill="1" applyBorder="1" applyAlignment="1">
      <alignment horizontal="center" vertical="center"/>
    </xf>
    <xf numFmtId="3" fontId="11" fillId="2" borderId="12" xfId="2" applyNumberFormat="1" applyFont="1" applyFill="1" applyBorder="1" applyAlignment="1">
      <alignment horizontal="center" vertical="center"/>
    </xf>
    <xf numFmtId="0" fontId="13" fillId="3" borderId="2" xfId="2" applyFont="1" applyFill="1" applyBorder="1" applyAlignment="1">
      <alignment vertical="center" wrapText="1"/>
    </xf>
    <xf numFmtId="10" fontId="14" fillId="3" borderId="3" xfId="1" applyNumberFormat="1" applyFont="1" applyFill="1" applyBorder="1" applyAlignment="1">
      <alignment horizontal="right" vertical="center"/>
    </xf>
    <xf numFmtId="0" fontId="3" fillId="0" borderId="0" xfId="2"/>
    <xf numFmtId="0" fontId="15" fillId="4" borderId="12" xfId="2" applyFont="1" applyFill="1" applyBorder="1" applyAlignment="1">
      <alignment vertical="center" wrapText="1"/>
    </xf>
    <xf numFmtId="0" fontId="15" fillId="4" borderId="2" xfId="2" applyFont="1" applyFill="1" applyBorder="1" applyAlignment="1">
      <alignment vertical="center" wrapText="1"/>
    </xf>
    <xf numFmtId="10" fontId="14" fillId="4" borderId="2" xfId="1" applyNumberFormat="1" applyFont="1" applyFill="1" applyBorder="1" applyAlignment="1">
      <alignment horizontal="right" vertical="center"/>
    </xf>
    <xf numFmtId="10" fontId="10" fillId="5" borderId="16" xfId="1" applyNumberFormat="1" applyFont="1" applyFill="1" applyBorder="1" applyAlignment="1">
      <alignment horizontal="right" vertical="center"/>
    </xf>
    <xf numFmtId="49" fontId="6" fillId="6" borderId="20" xfId="2" applyNumberFormat="1" applyFont="1" applyFill="1" applyBorder="1" applyAlignment="1">
      <alignment horizontal="center" vertical="center" wrapText="1"/>
    </xf>
    <xf numFmtId="3" fontId="17" fillId="0" borderId="20" xfId="3" applyNumberFormat="1" applyFont="1" applyFill="1" applyBorder="1" applyAlignment="1">
      <alignment horizontal="right" vertical="center"/>
    </xf>
    <xf numFmtId="3" fontId="6" fillId="0" borderId="20" xfId="2" applyNumberFormat="1" applyFont="1" applyBorder="1" applyAlignment="1">
      <alignment horizontal="right" vertical="center"/>
    </xf>
    <xf numFmtId="4" fontId="6" fillId="0" borderId="21" xfId="2" applyNumberFormat="1" applyFont="1" applyBorder="1" applyAlignment="1">
      <alignment horizontal="right" vertical="center"/>
    </xf>
    <xf numFmtId="10" fontId="17" fillId="0" borderId="20" xfId="1" applyNumberFormat="1" applyFont="1" applyFill="1" applyBorder="1" applyAlignment="1">
      <alignment horizontal="right" vertical="center"/>
    </xf>
    <xf numFmtId="0" fontId="16" fillId="6" borderId="14" xfId="2" applyFont="1" applyFill="1" applyBorder="1" applyAlignment="1">
      <alignment horizontal="center" vertical="center" wrapText="1"/>
    </xf>
    <xf numFmtId="49" fontId="6" fillId="6" borderId="16" xfId="2" applyNumberFormat="1" applyFont="1" applyFill="1" applyBorder="1" applyAlignment="1">
      <alignment horizontal="center" vertical="center" wrapText="1"/>
    </xf>
    <xf numFmtId="49" fontId="6" fillId="6" borderId="14" xfId="2" applyNumberFormat="1" applyFont="1" applyFill="1" applyBorder="1" applyAlignment="1">
      <alignment horizontal="center" vertical="center" wrapText="1"/>
    </xf>
    <xf numFmtId="0" fontId="2" fillId="0" borderId="0" xfId="2" applyFont="1"/>
    <xf numFmtId="3" fontId="10" fillId="5" borderId="20" xfId="2" applyNumberFormat="1" applyFont="1" applyFill="1" applyBorder="1" applyAlignment="1">
      <alignment horizontal="right" vertical="center"/>
    </xf>
    <xf numFmtId="10" fontId="10" fillId="5" borderId="20" xfId="1" applyNumberFormat="1" applyFont="1" applyFill="1" applyBorder="1" applyAlignment="1">
      <alignment horizontal="right" vertical="center"/>
    </xf>
    <xf numFmtId="0" fontId="13" fillId="0" borderId="14" xfId="2" quotePrefix="1" applyFont="1" applyBorder="1" applyAlignment="1">
      <alignment vertical="center" wrapText="1"/>
    </xf>
    <xf numFmtId="0" fontId="18" fillId="0" borderId="7" xfId="2" applyFont="1" applyBorder="1" applyAlignment="1">
      <alignment horizontal="left" vertical="center" wrapText="1"/>
    </xf>
    <xf numFmtId="0" fontId="19" fillId="0" borderId="1" xfId="2" applyFont="1" applyBorder="1" applyAlignment="1">
      <alignment horizontal="left" vertical="center" wrapText="1"/>
    </xf>
    <xf numFmtId="49" fontId="19" fillId="0" borderId="16" xfId="2" applyNumberFormat="1" applyFont="1" applyBorder="1" applyAlignment="1">
      <alignment horizontal="center" vertical="center" wrapText="1"/>
    </xf>
    <xf numFmtId="3" fontId="20" fillId="0" borderId="14" xfId="3" applyNumberFormat="1" applyFont="1" applyFill="1" applyBorder="1" applyAlignment="1">
      <alignment horizontal="right" vertical="center"/>
    </xf>
    <xf numFmtId="3" fontId="19" fillId="0" borderId="20" xfId="2" applyNumberFormat="1" applyFont="1" applyBorder="1" applyAlignment="1">
      <alignment horizontal="right" vertical="center"/>
    </xf>
    <xf numFmtId="4" fontId="19" fillId="0" borderId="21" xfId="2" applyNumberFormat="1" applyFont="1" applyBorder="1" applyAlignment="1">
      <alignment horizontal="right" vertical="center"/>
    </xf>
    <xf numFmtId="10" fontId="21" fillId="0" borderId="18" xfId="1" applyNumberFormat="1" applyFont="1" applyFill="1" applyBorder="1" applyAlignment="1">
      <alignment horizontal="right" vertical="center"/>
    </xf>
    <xf numFmtId="3" fontId="14" fillId="4" borderId="2" xfId="2" applyNumberFormat="1" applyFont="1" applyFill="1" applyBorder="1" applyAlignment="1">
      <alignment horizontal="right" vertical="center"/>
    </xf>
    <xf numFmtId="4" fontId="14" fillId="4" borderId="12" xfId="2" applyNumberFormat="1" applyFont="1" applyFill="1" applyBorder="1" applyAlignment="1">
      <alignment horizontal="right" vertical="center"/>
    </xf>
    <xf numFmtId="0" fontId="16" fillId="5" borderId="5" xfId="2" quotePrefix="1" applyFont="1" applyFill="1" applyBorder="1" applyAlignment="1">
      <alignment horizontal="left" vertical="center" wrapText="1"/>
    </xf>
    <xf numFmtId="3" fontId="10" fillId="5" borderId="5" xfId="2" applyNumberFormat="1" applyFont="1" applyFill="1" applyBorder="1" applyAlignment="1">
      <alignment horizontal="right" vertical="center"/>
    </xf>
    <xf numFmtId="4" fontId="10" fillId="5" borderId="24" xfId="2" applyNumberFormat="1" applyFont="1" applyFill="1" applyBorder="1" applyAlignment="1">
      <alignment horizontal="right" vertical="center"/>
    </xf>
    <xf numFmtId="0" fontId="6" fillId="0" borderId="25" xfId="2" applyFont="1" applyBorder="1" applyAlignment="1">
      <alignment horizontal="left" vertical="center" wrapText="1"/>
    </xf>
    <xf numFmtId="49" fontId="6" fillId="0" borderId="20" xfId="2" quotePrefix="1" applyNumberFormat="1" applyFont="1" applyBorder="1" applyAlignment="1">
      <alignment horizontal="center" vertical="center" wrapText="1"/>
    </xf>
    <xf numFmtId="3" fontId="17" fillId="0" borderId="14" xfId="3" applyNumberFormat="1" applyFont="1" applyFill="1" applyBorder="1" applyAlignment="1">
      <alignment horizontal="right" vertical="center"/>
    </xf>
    <xf numFmtId="10" fontId="21" fillId="0" borderId="20" xfId="1" applyNumberFormat="1" applyFont="1" applyFill="1" applyBorder="1" applyAlignment="1">
      <alignment horizontal="right" vertical="center"/>
    </xf>
    <xf numFmtId="0" fontId="6" fillId="0" borderId="23" xfId="2" quotePrefix="1" applyFont="1" applyBorder="1" applyAlignment="1">
      <alignment horizontal="left" vertical="center" wrapText="1"/>
    </xf>
    <xf numFmtId="0" fontId="6" fillId="6" borderId="16" xfId="2" quotePrefix="1" applyFont="1" applyFill="1" applyBorder="1" applyAlignment="1">
      <alignment horizontal="center" vertical="center" wrapText="1"/>
    </xf>
    <xf numFmtId="0" fontId="16" fillId="5" borderId="9" xfId="2" quotePrefix="1" applyFont="1" applyFill="1" applyBorder="1" applyAlignment="1">
      <alignment horizontal="left" vertical="center" wrapText="1"/>
    </xf>
    <xf numFmtId="3" fontId="10" fillId="5" borderId="9" xfId="2" applyNumberFormat="1" applyFont="1" applyFill="1" applyBorder="1" applyAlignment="1">
      <alignment horizontal="right" vertical="center"/>
    </xf>
    <xf numFmtId="4" fontId="16" fillId="5" borderId="27" xfId="2" applyNumberFormat="1" applyFont="1" applyFill="1" applyBorder="1" applyAlignment="1">
      <alignment horizontal="right" vertical="center"/>
    </xf>
    <xf numFmtId="3" fontId="10" fillId="5" borderId="3" xfId="2" applyNumberFormat="1" applyFont="1" applyFill="1" applyBorder="1" applyAlignment="1">
      <alignment horizontal="right" vertical="center"/>
    </xf>
    <xf numFmtId="4" fontId="10" fillId="5" borderId="4" xfId="2" applyNumberFormat="1" applyFont="1" applyFill="1" applyBorder="1" applyAlignment="1">
      <alignment horizontal="right" vertical="center"/>
    </xf>
    <xf numFmtId="0" fontId="6" fillId="0" borderId="23" xfId="2" applyFont="1" applyBorder="1" applyAlignment="1">
      <alignment vertical="center" wrapText="1"/>
    </xf>
    <xf numFmtId="49" fontId="22" fillId="0" borderId="14" xfId="2" applyNumberFormat="1" applyFont="1" applyBorder="1" applyAlignment="1">
      <alignment vertical="center" wrapText="1"/>
    </xf>
    <xf numFmtId="3" fontId="17" fillId="0" borderId="16" xfId="3" applyNumberFormat="1" applyFont="1" applyFill="1" applyBorder="1" applyAlignment="1">
      <alignment horizontal="right" vertical="center"/>
    </xf>
    <xf numFmtId="10" fontId="14" fillId="0" borderId="20" xfId="1" applyNumberFormat="1" applyFont="1" applyFill="1" applyBorder="1" applyAlignment="1">
      <alignment horizontal="right" vertical="center"/>
    </xf>
    <xf numFmtId="0" fontId="19" fillId="6" borderId="23" xfId="2" applyFont="1" applyFill="1" applyBorder="1" applyAlignment="1">
      <alignment vertical="center" wrapText="1"/>
    </xf>
    <xf numFmtId="0" fontId="13" fillId="0" borderId="7" xfId="2" quotePrefix="1" applyFont="1" applyBorder="1" applyAlignment="1">
      <alignment vertical="center" wrapText="1"/>
    </xf>
    <xf numFmtId="10" fontId="10" fillId="5" borderId="9" xfId="1" applyNumberFormat="1" applyFont="1" applyFill="1" applyBorder="1" applyAlignment="1">
      <alignment horizontal="right" vertical="center"/>
    </xf>
    <xf numFmtId="49" fontId="18" fillId="0" borderId="25" xfId="2" applyNumberFormat="1" applyFont="1" applyBorder="1" applyAlignment="1">
      <alignment horizontal="left" vertical="center" wrapText="1"/>
    </xf>
    <xf numFmtId="0" fontId="19" fillId="6" borderId="25" xfId="2" applyFont="1" applyFill="1" applyBorder="1" applyAlignment="1">
      <alignment vertical="center" wrapText="1"/>
    </xf>
    <xf numFmtId="49" fontId="23" fillId="6" borderId="14" xfId="2" applyNumberFormat="1" applyFont="1" applyFill="1" applyBorder="1" applyAlignment="1">
      <alignment horizontal="center" vertical="center" wrapText="1"/>
    </xf>
    <xf numFmtId="3" fontId="20" fillId="0" borderId="14" xfId="2" applyNumberFormat="1" applyFont="1" applyBorder="1" applyAlignment="1">
      <alignment horizontal="right" vertical="center"/>
    </xf>
    <xf numFmtId="3" fontId="19" fillId="0" borderId="14" xfId="2" applyNumberFormat="1" applyFont="1" applyBorder="1" applyAlignment="1">
      <alignment horizontal="right" vertical="center"/>
    </xf>
    <xf numFmtId="4" fontId="19" fillId="0" borderId="25" xfId="2" applyNumberFormat="1" applyFont="1" applyBorder="1" applyAlignment="1">
      <alignment horizontal="right" vertical="center"/>
    </xf>
    <xf numFmtId="10" fontId="21" fillId="0" borderId="14" xfId="1" applyNumberFormat="1" applyFont="1" applyFill="1" applyBorder="1" applyAlignment="1">
      <alignment horizontal="right" vertical="center"/>
    </xf>
    <xf numFmtId="0" fontId="13" fillId="0" borderId="3" xfId="2" quotePrefix="1" applyFont="1" applyBorder="1" applyAlignment="1">
      <alignment vertical="center" wrapText="1"/>
    </xf>
    <xf numFmtId="0" fontId="18" fillId="5" borderId="20" xfId="2" quotePrefix="1" applyFont="1" applyFill="1" applyBorder="1" applyAlignment="1">
      <alignment horizontal="left" vertical="center" wrapText="1"/>
    </xf>
    <xf numFmtId="4" fontId="10" fillId="5" borderId="21" xfId="2" applyNumberFormat="1" applyFont="1" applyFill="1" applyBorder="1" applyAlignment="1">
      <alignment horizontal="right" vertical="center"/>
    </xf>
    <xf numFmtId="0" fontId="19" fillId="0" borderId="17" xfId="2" applyFont="1" applyBorder="1" applyAlignment="1">
      <alignment horizontal="left" vertical="center" wrapText="1"/>
    </xf>
    <xf numFmtId="0" fontId="6" fillId="0" borderId="0" xfId="2" applyFont="1" applyAlignment="1">
      <alignment vertical="center" wrapText="1"/>
    </xf>
    <xf numFmtId="49" fontId="22" fillId="0" borderId="25" xfId="2" applyNumberFormat="1" applyFont="1" applyBorder="1" applyAlignment="1">
      <alignment horizontal="center" vertical="center" wrapText="1"/>
    </xf>
    <xf numFmtId="0" fontId="6" fillId="0" borderId="20" xfId="2" applyFont="1" applyBorder="1" applyAlignment="1">
      <alignment vertical="center" wrapText="1"/>
    </xf>
    <xf numFmtId="4" fontId="6" fillId="0" borderId="29" xfId="2" applyNumberFormat="1" applyFont="1" applyBorder="1" applyAlignment="1">
      <alignment horizontal="right" vertical="center"/>
    </xf>
    <xf numFmtId="3" fontId="14" fillId="4" borderId="3" xfId="2" applyNumberFormat="1" applyFont="1" applyFill="1" applyBorder="1" applyAlignment="1">
      <alignment horizontal="right" vertical="center"/>
    </xf>
    <xf numFmtId="4" fontId="14" fillId="4" borderId="4" xfId="2" applyNumberFormat="1" applyFont="1" applyFill="1" applyBorder="1" applyAlignment="1">
      <alignment horizontal="right" vertical="center"/>
    </xf>
    <xf numFmtId="0" fontId="6" fillId="0" borderId="21" xfId="2" applyFont="1" applyBorder="1" applyAlignment="1">
      <alignment vertical="center" wrapText="1"/>
    </xf>
    <xf numFmtId="0" fontId="6" fillId="6" borderId="20" xfId="2" applyFont="1" applyFill="1" applyBorder="1" applyAlignment="1">
      <alignment horizontal="center" vertical="center" wrapText="1"/>
    </xf>
    <xf numFmtId="0" fontId="16" fillId="5" borderId="7" xfId="2" quotePrefix="1" applyFont="1" applyFill="1" applyBorder="1" applyAlignment="1">
      <alignment horizontal="left" vertical="center" wrapText="1"/>
    </xf>
    <xf numFmtId="3" fontId="14" fillId="3" borderId="2" xfId="2" applyNumberFormat="1" applyFont="1" applyFill="1" applyBorder="1" applyAlignment="1">
      <alignment horizontal="right" vertical="center"/>
    </xf>
    <xf numFmtId="4" fontId="14" fillId="3" borderId="12" xfId="2" applyNumberFormat="1" applyFont="1" applyFill="1" applyBorder="1" applyAlignment="1">
      <alignment horizontal="right" vertical="center"/>
    </xf>
    <xf numFmtId="0" fontId="6" fillId="0" borderId="20" xfId="2" quotePrefix="1" applyFont="1" applyBorder="1" applyAlignment="1">
      <alignment horizontal="left" vertical="center" wrapText="1"/>
    </xf>
    <xf numFmtId="3" fontId="17" fillId="0" borderId="16" xfId="2" applyNumberFormat="1" applyFont="1" applyBorder="1" applyAlignment="1">
      <alignment horizontal="right" vertical="center"/>
    </xf>
    <xf numFmtId="49" fontId="22" fillId="4" borderId="34" xfId="2" applyNumberFormat="1" applyFont="1" applyFill="1" applyBorder="1" applyAlignment="1">
      <alignment horizontal="center" vertical="center" wrapText="1"/>
    </xf>
    <xf numFmtId="0" fontId="22" fillId="4" borderId="17" xfId="2" applyFont="1" applyFill="1" applyBorder="1" applyAlignment="1">
      <alignment vertical="center" wrapText="1"/>
    </xf>
    <xf numFmtId="3" fontId="21" fillId="4" borderId="16" xfId="3" applyNumberFormat="1" applyFont="1" applyFill="1" applyBorder="1" applyAlignment="1">
      <alignment horizontal="right" vertical="center"/>
    </xf>
    <xf numFmtId="3" fontId="19" fillId="4" borderId="34" xfId="2" applyNumberFormat="1" applyFont="1" applyFill="1" applyBorder="1" applyAlignment="1">
      <alignment horizontal="right" vertical="center"/>
    </xf>
    <xf numFmtId="4" fontId="19" fillId="4" borderId="17" xfId="2" applyNumberFormat="1" applyFont="1" applyFill="1" applyBorder="1" applyAlignment="1">
      <alignment horizontal="right" vertical="center"/>
    </xf>
    <xf numFmtId="10" fontId="21" fillId="0" borderId="16" xfId="1" applyNumberFormat="1" applyFont="1" applyFill="1" applyBorder="1" applyAlignment="1">
      <alignment horizontal="right" vertical="center"/>
    </xf>
    <xf numFmtId="0" fontId="18" fillId="5" borderId="25" xfId="2" quotePrefix="1" applyFont="1" applyFill="1" applyBorder="1" applyAlignment="1">
      <alignment horizontal="left" vertical="center" wrapText="1"/>
    </xf>
    <xf numFmtId="3" fontId="25" fillId="5" borderId="20" xfId="3" applyNumberFormat="1" applyFont="1" applyFill="1" applyBorder="1" applyAlignment="1">
      <alignment horizontal="right" vertical="center"/>
    </xf>
    <xf numFmtId="3" fontId="19" fillId="5" borderId="31" xfId="2" applyNumberFormat="1" applyFont="1" applyFill="1" applyBorder="1" applyAlignment="1">
      <alignment horizontal="right" vertical="center"/>
    </xf>
    <xf numFmtId="4" fontId="19" fillId="5" borderId="21" xfId="2" applyNumberFormat="1" applyFont="1" applyFill="1" applyBorder="1" applyAlignment="1">
      <alignment horizontal="right" vertical="center"/>
    </xf>
    <xf numFmtId="0" fontId="18" fillId="6" borderId="35" xfId="2" applyFont="1" applyFill="1" applyBorder="1" applyAlignment="1">
      <alignment vertical="center" wrapText="1"/>
    </xf>
    <xf numFmtId="0" fontId="19" fillId="6" borderId="21" xfId="2" quotePrefix="1" applyFont="1" applyFill="1" applyBorder="1" applyAlignment="1">
      <alignment vertical="center" wrapText="1"/>
    </xf>
    <xf numFmtId="0" fontId="19" fillId="6" borderId="21" xfId="2" quotePrefix="1" applyFont="1" applyFill="1" applyBorder="1" applyAlignment="1">
      <alignment horizontal="center" vertical="center" wrapText="1"/>
    </xf>
    <xf numFmtId="3" fontId="20" fillId="0" borderId="20" xfId="3" applyNumberFormat="1" applyFont="1" applyFill="1" applyBorder="1" applyAlignment="1">
      <alignment horizontal="right" vertical="center"/>
    </xf>
    <xf numFmtId="3" fontId="19" fillId="0" borderId="31" xfId="2" applyNumberFormat="1" applyFont="1" applyBorder="1" applyAlignment="1">
      <alignment horizontal="right" vertical="center"/>
    </xf>
    <xf numFmtId="0" fontId="18" fillId="6" borderId="30" xfId="2" applyFont="1" applyFill="1" applyBorder="1" applyAlignment="1">
      <alignment vertical="center" wrapText="1"/>
    </xf>
    <xf numFmtId="0" fontId="18" fillId="6" borderId="34" xfId="2" applyFont="1" applyFill="1" applyBorder="1" applyAlignment="1">
      <alignment vertical="center" wrapText="1"/>
    </xf>
    <xf numFmtId="0" fontId="18" fillId="5" borderId="29" xfId="2" quotePrefix="1" applyFont="1" applyFill="1" applyBorder="1" applyAlignment="1">
      <alignment horizontal="left" vertical="center" wrapText="1"/>
    </xf>
    <xf numFmtId="3" fontId="25" fillId="5" borderId="9" xfId="3" applyNumberFormat="1" applyFont="1" applyFill="1" applyBorder="1" applyAlignment="1">
      <alignment horizontal="right" vertical="center"/>
    </xf>
    <xf numFmtId="3" fontId="19" fillId="5" borderId="35" xfId="2" applyNumberFormat="1" applyFont="1" applyFill="1" applyBorder="1" applyAlignment="1">
      <alignment horizontal="right" vertical="center"/>
    </xf>
    <xf numFmtId="4" fontId="19" fillId="5" borderId="29" xfId="2" applyNumberFormat="1" applyFont="1" applyFill="1" applyBorder="1" applyAlignment="1">
      <alignment horizontal="right" vertical="center"/>
    </xf>
    <xf numFmtId="0" fontId="11" fillId="3" borderId="2" xfId="2" applyFont="1" applyFill="1" applyBorder="1" applyAlignment="1">
      <alignment horizontal="center" vertical="center" wrapText="1"/>
    </xf>
    <xf numFmtId="0" fontId="11" fillId="3" borderId="10" xfId="2" applyFont="1" applyFill="1" applyBorder="1" applyAlignment="1">
      <alignment horizontal="center" vertical="center" wrapText="1"/>
    </xf>
    <xf numFmtId="0" fontId="11" fillId="3" borderId="7" xfId="2" applyFont="1" applyFill="1" applyBorder="1" applyAlignment="1">
      <alignment vertical="center" wrapText="1"/>
    </xf>
    <xf numFmtId="0" fontId="11" fillId="3" borderId="2" xfId="2" applyFont="1" applyFill="1" applyBorder="1" applyAlignment="1">
      <alignment vertical="center" wrapText="1"/>
    </xf>
    <xf numFmtId="0" fontId="15" fillId="4" borderId="11" xfId="2" applyFont="1" applyFill="1" applyBorder="1" applyAlignment="1">
      <alignment horizontal="center" vertical="center" wrapText="1"/>
    </xf>
    <xf numFmtId="0" fontId="19" fillId="0" borderId="14" xfId="2" applyFont="1" applyBorder="1" applyAlignment="1">
      <alignment vertical="center" wrapText="1"/>
    </xf>
    <xf numFmtId="0" fontId="18" fillId="6" borderId="30" xfId="2" applyFont="1" applyFill="1" applyBorder="1" applyAlignment="1">
      <alignment horizontal="center" vertical="center" wrapText="1"/>
    </xf>
    <xf numFmtId="0" fontId="6" fillId="0" borderId="22" xfId="2" applyFont="1" applyBorder="1" applyAlignment="1">
      <alignment vertical="center"/>
    </xf>
    <xf numFmtId="49" fontId="6" fillId="6" borderId="16" xfId="2" applyNumberFormat="1" applyFont="1" applyFill="1" applyBorder="1" applyAlignment="1">
      <alignment horizontal="center" vertical="center"/>
    </xf>
    <xf numFmtId="0" fontId="6" fillId="0" borderId="17" xfId="2" applyFont="1" applyBorder="1" applyAlignment="1">
      <alignment vertical="center" wrapText="1"/>
    </xf>
    <xf numFmtId="3" fontId="3" fillId="0" borderId="0" xfId="2" applyNumberFormat="1"/>
    <xf numFmtId="0" fontId="19" fillId="0" borderId="7" xfId="2" applyFont="1" applyBorder="1" applyAlignment="1">
      <alignment vertical="center" wrapText="1"/>
    </xf>
    <xf numFmtId="0" fontId="18" fillId="6" borderId="10" xfId="2" applyFont="1" applyFill="1" applyBorder="1" applyAlignment="1">
      <alignment horizontal="center" vertical="center" wrapText="1"/>
    </xf>
    <xf numFmtId="3" fontId="17" fillId="0" borderId="7" xfId="3" applyNumberFormat="1" applyFont="1" applyFill="1" applyBorder="1" applyAlignment="1">
      <alignment horizontal="right" vertical="center"/>
    </xf>
    <xf numFmtId="3" fontId="6" fillId="0" borderId="16" xfId="2" applyNumberFormat="1" applyFont="1" applyBorder="1" applyAlignment="1">
      <alignment horizontal="right" vertical="center"/>
    </xf>
    <xf numFmtId="4" fontId="6" fillId="0" borderId="17" xfId="2" applyNumberFormat="1" applyFont="1" applyBorder="1" applyAlignment="1">
      <alignment horizontal="right" vertical="center"/>
    </xf>
    <xf numFmtId="10" fontId="17" fillId="0" borderId="16" xfId="1" applyNumberFormat="1" applyFont="1" applyFill="1" applyBorder="1" applyAlignment="1">
      <alignment horizontal="right" vertical="center"/>
    </xf>
    <xf numFmtId="0" fontId="19" fillId="0" borderId="27" xfId="2" applyFont="1" applyBorder="1" applyAlignment="1">
      <alignment vertical="center" wrapText="1"/>
    </xf>
    <xf numFmtId="49" fontId="19" fillId="6" borderId="9" xfId="2" applyNumberFormat="1" applyFont="1" applyFill="1" applyBorder="1" applyAlignment="1">
      <alignment horizontal="center" vertical="center" wrapText="1"/>
    </xf>
    <xf numFmtId="3" fontId="20" fillId="0" borderId="9" xfId="3" applyNumberFormat="1" applyFont="1" applyFill="1" applyBorder="1" applyAlignment="1">
      <alignment horizontal="right" vertical="center"/>
    </xf>
    <xf numFmtId="0" fontId="19" fillId="0" borderId="17" xfId="2" applyFont="1" applyBorder="1" applyAlignment="1">
      <alignment vertical="center" wrapText="1"/>
    </xf>
    <xf numFmtId="49" fontId="19" fillId="6" borderId="14" xfId="2" applyNumberFormat="1" applyFont="1" applyFill="1" applyBorder="1" applyAlignment="1">
      <alignment horizontal="center" vertical="center" wrapText="1"/>
    </xf>
    <xf numFmtId="0" fontId="16" fillId="5" borderId="20" xfId="2" applyFont="1" applyFill="1" applyBorder="1" applyAlignment="1">
      <alignment horizontal="left" vertical="center" wrapText="1"/>
    </xf>
    <xf numFmtId="3" fontId="6" fillId="5" borderId="20" xfId="2" applyNumberFormat="1" applyFont="1" applyFill="1" applyBorder="1" applyAlignment="1">
      <alignment horizontal="right" vertical="center"/>
    </xf>
    <xf numFmtId="4" fontId="6" fillId="5" borderId="21" xfId="2" applyNumberFormat="1" applyFont="1" applyFill="1" applyBorder="1" applyAlignment="1">
      <alignment horizontal="right" vertical="center"/>
    </xf>
    <xf numFmtId="0" fontId="6" fillId="0" borderId="7" xfId="2" applyFont="1" applyBorder="1" applyAlignment="1">
      <alignment horizontal="center" vertical="center" wrapText="1"/>
    </xf>
    <xf numFmtId="10" fontId="17" fillId="0" borderId="18" xfId="1" applyNumberFormat="1" applyFont="1" applyFill="1" applyBorder="1" applyAlignment="1">
      <alignment horizontal="right" vertical="center"/>
    </xf>
    <xf numFmtId="49" fontId="6" fillId="6" borderId="18" xfId="2" applyNumberFormat="1" applyFont="1" applyFill="1" applyBorder="1" applyAlignment="1">
      <alignment horizontal="center" vertical="center" wrapText="1"/>
    </xf>
    <xf numFmtId="0" fontId="18" fillId="0" borderId="18" xfId="2" applyFont="1" applyBorder="1" applyAlignment="1">
      <alignment vertical="center" wrapText="1"/>
    </xf>
    <xf numFmtId="0" fontId="19" fillId="0" borderId="20" xfId="2" applyFont="1" applyBorder="1" applyAlignment="1">
      <alignment horizontal="left" vertical="center" wrapText="1"/>
    </xf>
    <xf numFmtId="0" fontId="19" fillId="0" borderId="20" xfId="2" applyFont="1" applyBorder="1" applyAlignment="1">
      <alignment horizontal="center" vertical="center" wrapText="1"/>
    </xf>
    <xf numFmtId="0" fontId="18" fillId="0" borderId="14" xfId="2" applyFont="1" applyBorder="1" applyAlignment="1">
      <alignment vertical="center" wrapText="1"/>
    </xf>
    <xf numFmtId="0" fontId="6" fillId="0" borderId="20" xfId="2" applyFont="1" applyBorder="1" applyAlignment="1">
      <alignment horizontal="left" vertical="center" wrapText="1"/>
    </xf>
    <xf numFmtId="0" fontId="6" fillId="0" borderId="20" xfId="2" applyFont="1" applyBorder="1" applyAlignment="1">
      <alignment horizontal="center" vertical="center" wrapText="1"/>
    </xf>
    <xf numFmtId="0" fontId="6" fillId="0" borderId="16" xfId="2" applyFont="1" applyBorder="1" applyAlignment="1">
      <alignment horizontal="left" vertical="center" wrapText="1"/>
    </xf>
    <xf numFmtId="0" fontId="6" fillId="6" borderId="16" xfId="2" applyFont="1" applyFill="1" applyBorder="1" applyAlignment="1">
      <alignment horizontal="center" vertical="center" wrapText="1"/>
    </xf>
    <xf numFmtId="0" fontId="18" fillId="0" borderId="7" xfId="2" applyFont="1" applyBorder="1" applyAlignment="1">
      <alignment vertical="center" wrapText="1"/>
    </xf>
    <xf numFmtId="0" fontId="6" fillId="6" borderId="39" xfId="4" applyFont="1" applyFill="1" applyBorder="1" applyAlignment="1">
      <alignment horizontal="left" vertical="center" wrapText="1"/>
    </xf>
    <xf numFmtId="0" fontId="6" fillId="6" borderId="7" xfId="2" applyFont="1" applyFill="1" applyBorder="1" applyAlignment="1">
      <alignment horizontal="center" vertical="center" wrapText="1"/>
    </xf>
    <xf numFmtId="0" fontId="18" fillId="0" borderId="18" xfId="2" applyFont="1" applyBorder="1" applyAlignment="1">
      <alignment horizontal="left" vertical="center" wrapText="1"/>
    </xf>
    <xf numFmtId="0" fontId="6" fillId="0" borderId="22" xfId="2" applyFont="1" applyBorder="1" applyAlignment="1">
      <alignment vertical="center" wrapText="1"/>
    </xf>
    <xf numFmtId="0" fontId="18" fillId="0" borderId="14" xfId="2" applyFont="1" applyBorder="1" applyAlignment="1">
      <alignment horizontal="left" vertical="center" wrapText="1"/>
    </xf>
    <xf numFmtId="0" fontId="19" fillId="0" borderId="23" xfId="2" applyFont="1" applyBorder="1" applyAlignment="1">
      <alignment vertical="center" wrapText="1"/>
    </xf>
    <xf numFmtId="49" fontId="19" fillId="6" borderId="20" xfId="2" applyNumberFormat="1" applyFont="1" applyFill="1" applyBorder="1" applyAlignment="1">
      <alignment horizontal="center" vertical="center" wrapText="1"/>
    </xf>
    <xf numFmtId="0" fontId="15" fillId="4" borderId="10" xfId="2" applyFont="1" applyFill="1" applyBorder="1" applyAlignment="1">
      <alignment horizontal="center" vertical="center" wrapText="1"/>
    </xf>
    <xf numFmtId="0" fontId="15" fillId="4" borderId="8" xfId="2" applyFont="1" applyFill="1" applyBorder="1" applyAlignment="1">
      <alignment vertical="center" wrapText="1"/>
    </xf>
    <xf numFmtId="0" fontId="15" fillId="4" borderId="7" xfId="2" applyFont="1" applyFill="1" applyBorder="1" applyAlignment="1">
      <alignment vertical="center" wrapText="1"/>
    </xf>
    <xf numFmtId="3" fontId="14" fillId="4" borderId="7" xfId="2" applyNumberFormat="1" applyFont="1" applyFill="1" applyBorder="1" applyAlignment="1">
      <alignment horizontal="right" vertical="center"/>
    </xf>
    <xf numFmtId="4" fontId="14" fillId="4" borderId="8" xfId="2" applyNumberFormat="1" applyFont="1" applyFill="1" applyBorder="1" applyAlignment="1">
      <alignment horizontal="right" vertical="center"/>
    </xf>
    <xf numFmtId="10" fontId="14" fillId="4" borderId="7" xfId="1" applyNumberFormat="1" applyFont="1" applyFill="1" applyBorder="1" applyAlignment="1">
      <alignment horizontal="right" vertical="center"/>
    </xf>
    <xf numFmtId="0" fontId="16" fillId="5" borderId="14" xfId="2" quotePrefix="1" applyFont="1" applyFill="1" applyBorder="1" applyAlignment="1">
      <alignment horizontal="left" vertical="center" wrapText="1"/>
    </xf>
    <xf numFmtId="0" fontId="6" fillId="0" borderId="19" xfId="2" applyFont="1" applyBorder="1" applyAlignment="1">
      <alignment horizontal="left" vertical="center" wrapText="1"/>
    </xf>
    <xf numFmtId="49" fontId="6" fillId="6" borderId="20" xfId="2" quotePrefix="1" applyNumberFormat="1" applyFont="1" applyFill="1" applyBorder="1" applyAlignment="1">
      <alignment horizontal="center" vertical="center" wrapText="1"/>
    </xf>
    <xf numFmtId="49" fontId="6" fillId="6" borderId="18" xfId="2" quotePrefix="1" applyNumberFormat="1" applyFont="1" applyFill="1" applyBorder="1" applyAlignment="1">
      <alignment horizontal="center" vertical="center" wrapText="1"/>
    </xf>
    <xf numFmtId="3" fontId="17" fillId="6" borderId="20" xfId="3" applyNumberFormat="1" applyFont="1" applyFill="1" applyBorder="1" applyAlignment="1">
      <alignment horizontal="right" vertical="center"/>
    </xf>
    <xf numFmtId="49" fontId="23" fillId="6" borderId="16" xfId="2" applyNumberFormat="1" applyFont="1" applyFill="1" applyBorder="1" applyAlignment="1">
      <alignment horizontal="center" vertical="center" wrapText="1"/>
    </xf>
    <xf numFmtId="3" fontId="20" fillId="0" borderId="22" xfId="3" applyNumberFormat="1" applyFont="1" applyFill="1" applyBorder="1" applyAlignment="1">
      <alignment horizontal="right" vertical="center"/>
    </xf>
    <xf numFmtId="0" fontId="22" fillId="4" borderId="1" xfId="2" applyFont="1" applyFill="1" applyBorder="1" applyAlignment="1">
      <alignment horizontal="center" vertical="center" wrapText="1"/>
    </xf>
    <xf numFmtId="0" fontId="22" fillId="4" borderId="8" xfId="2" applyFont="1" applyFill="1" applyBorder="1" applyAlignment="1">
      <alignment horizontal="left" vertical="center" wrapText="1"/>
    </xf>
    <xf numFmtId="0" fontId="19" fillId="4" borderId="7" xfId="2" quotePrefix="1" applyFont="1" applyFill="1" applyBorder="1" applyAlignment="1">
      <alignment horizontal="center" vertical="center" wrapText="1"/>
    </xf>
    <xf numFmtId="3" fontId="21" fillId="4" borderId="14" xfId="3" applyNumberFormat="1" applyFont="1" applyFill="1" applyBorder="1" applyAlignment="1">
      <alignment horizontal="right" vertical="center"/>
    </xf>
    <xf numFmtId="3" fontId="19" fillId="0" borderId="16" xfId="2" applyNumberFormat="1" applyFont="1" applyBorder="1" applyAlignment="1">
      <alignment horizontal="right" vertical="center"/>
    </xf>
    <xf numFmtId="4" fontId="19" fillId="0" borderId="17" xfId="2" applyNumberFormat="1" applyFont="1" applyBorder="1" applyAlignment="1">
      <alignment horizontal="right" vertical="center"/>
    </xf>
    <xf numFmtId="0" fontId="19" fillId="5" borderId="3" xfId="2" quotePrefix="1" applyFont="1" applyFill="1" applyBorder="1" applyAlignment="1">
      <alignment horizontal="center" vertical="center" wrapText="1"/>
    </xf>
    <xf numFmtId="3" fontId="20" fillId="5" borderId="14" xfId="3" applyNumberFormat="1" applyFont="1" applyFill="1" applyBorder="1" applyAlignment="1">
      <alignment horizontal="right" vertical="center"/>
    </xf>
    <xf numFmtId="0" fontId="18" fillId="6" borderId="31" xfId="2" applyFont="1" applyFill="1" applyBorder="1" applyAlignment="1">
      <alignment vertical="center" wrapText="1"/>
    </xf>
    <xf numFmtId="0" fontId="19" fillId="5" borderId="18" xfId="2" quotePrefix="1" applyFont="1" applyFill="1" applyBorder="1" applyAlignment="1">
      <alignment horizontal="center" vertical="center" wrapText="1"/>
    </xf>
    <xf numFmtId="3" fontId="25" fillId="5" borderId="14" xfId="3" applyNumberFormat="1" applyFont="1" applyFill="1" applyBorder="1" applyAlignment="1">
      <alignment horizontal="right" vertical="center"/>
    </xf>
    <xf numFmtId="3" fontId="19" fillId="0" borderId="18" xfId="2" applyNumberFormat="1" applyFont="1" applyBorder="1" applyAlignment="1">
      <alignment horizontal="right" vertical="center"/>
    </xf>
    <xf numFmtId="4" fontId="19" fillId="0" borderId="29" xfId="2" applyNumberFormat="1" applyFont="1" applyBorder="1" applyAlignment="1">
      <alignment horizontal="right" vertical="center"/>
    </xf>
    <xf numFmtId="0" fontId="15" fillId="4" borderId="13" xfId="2" applyFont="1" applyFill="1" applyBorder="1" applyAlignment="1">
      <alignment horizontal="center" vertical="center" wrapText="1"/>
    </xf>
    <xf numFmtId="0" fontId="15" fillId="4" borderId="12" xfId="2" applyFont="1" applyFill="1" applyBorder="1" applyAlignment="1">
      <alignment horizontal="left" vertical="center" wrapText="1"/>
    </xf>
    <xf numFmtId="0" fontId="6" fillId="4" borderId="2" xfId="2" quotePrefix="1" applyFont="1" applyFill="1" applyBorder="1" applyAlignment="1">
      <alignment horizontal="center" vertical="center" wrapText="1"/>
    </xf>
    <xf numFmtId="0" fontId="6" fillId="5" borderId="3" xfId="2" quotePrefix="1" applyFont="1" applyFill="1" applyBorder="1" applyAlignment="1">
      <alignment horizontal="center" vertical="center" wrapText="1"/>
    </xf>
    <xf numFmtId="0" fontId="6" fillId="0" borderId="17" xfId="2" applyFont="1" applyBorder="1" applyAlignment="1">
      <alignment horizontal="left" vertical="center" wrapText="1"/>
    </xf>
    <xf numFmtId="0" fontId="6" fillId="5" borderId="9" xfId="2" quotePrefix="1" applyFont="1" applyFill="1" applyBorder="1" applyAlignment="1">
      <alignment horizontal="center" vertical="center" wrapText="1"/>
    </xf>
    <xf numFmtId="3" fontId="20" fillId="0" borderId="16" xfId="3" applyNumberFormat="1" applyFont="1" applyFill="1" applyBorder="1" applyAlignment="1">
      <alignment horizontal="right" vertical="center"/>
    </xf>
    <xf numFmtId="49" fontId="19" fillId="0" borderId="20" xfId="2" quotePrefix="1" applyNumberFormat="1" applyFont="1" applyBorder="1" applyAlignment="1">
      <alignment horizontal="center" vertical="center" wrapText="1"/>
    </xf>
    <xf numFmtId="0" fontId="6" fillId="0" borderId="21" xfId="2" applyFont="1" applyBorder="1" applyAlignment="1">
      <alignment horizontal="left" vertical="center" wrapText="1"/>
    </xf>
    <xf numFmtId="0" fontId="19" fillId="6" borderId="14" xfId="2" quotePrefix="1" applyFont="1" applyFill="1" applyBorder="1" applyAlignment="1">
      <alignment horizontal="center" vertical="center" wrapText="1"/>
    </xf>
    <xf numFmtId="3" fontId="28" fillId="0" borderId="14" xfId="3" applyNumberFormat="1" applyFont="1" applyBorder="1"/>
    <xf numFmtId="0" fontId="18" fillId="0" borderId="25" xfId="2" applyFont="1" applyBorder="1" applyAlignment="1">
      <alignment horizontal="center" vertical="center" wrapText="1"/>
    </xf>
    <xf numFmtId="0" fontId="29" fillId="0" borderId="3" xfId="2" applyFont="1" applyBorder="1" applyAlignment="1">
      <alignment vertical="center" wrapText="1"/>
    </xf>
    <xf numFmtId="0" fontId="29" fillId="0" borderId="14" xfId="2" applyFont="1" applyBorder="1" applyAlignment="1">
      <alignment vertical="center" wrapText="1"/>
    </xf>
    <xf numFmtId="0" fontId="29" fillId="0" borderId="14" xfId="2" applyFont="1" applyBorder="1" applyAlignment="1">
      <alignment horizontal="center" vertical="center" wrapText="1"/>
    </xf>
    <xf numFmtId="0" fontId="3" fillId="6" borderId="0" xfId="2" applyFill="1"/>
    <xf numFmtId="0" fontId="29" fillId="0" borderId="7" xfId="2" applyFont="1" applyBorder="1" applyAlignment="1">
      <alignment vertical="center" wrapText="1"/>
    </xf>
    <xf numFmtId="0" fontId="29" fillId="0" borderId="7" xfId="2" applyFont="1" applyBorder="1" applyAlignment="1">
      <alignment horizontal="center" vertical="center" wrapText="1"/>
    </xf>
    <xf numFmtId="49" fontId="6" fillId="6" borderId="5" xfId="2" applyNumberFormat="1" applyFont="1" applyFill="1" applyBorder="1" applyAlignment="1">
      <alignment horizontal="center" vertical="center" wrapText="1"/>
    </xf>
    <xf numFmtId="3" fontId="6" fillId="0" borderId="5" xfId="2" applyNumberFormat="1" applyFont="1" applyBorder="1" applyAlignment="1">
      <alignment horizontal="right" vertical="center"/>
    </xf>
    <xf numFmtId="0" fontId="29" fillId="0" borderId="16" xfId="2" applyFont="1" applyBorder="1" applyAlignment="1">
      <alignment horizontal="center" vertical="center" wrapText="1"/>
    </xf>
    <xf numFmtId="0" fontId="18" fillId="6" borderId="14" xfId="2" applyFont="1" applyFill="1" applyBorder="1" applyAlignment="1">
      <alignment horizontal="center" vertical="center" wrapText="1"/>
    </xf>
    <xf numFmtId="0" fontId="18" fillId="6" borderId="7" xfId="2" applyFont="1" applyFill="1" applyBorder="1" applyAlignment="1">
      <alignment horizontal="center" vertical="center" wrapText="1"/>
    </xf>
    <xf numFmtId="0" fontId="23" fillId="0" borderId="3" xfId="2" applyFont="1" applyBorder="1" applyAlignment="1">
      <alignment vertical="center" wrapText="1"/>
    </xf>
    <xf numFmtId="0" fontId="23" fillId="0" borderId="14" xfId="2" applyFont="1" applyBorder="1" applyAlignment="1">
      <alignment vertical="center" wrapText="1"/>
    </xf>
    <xf numFmtId="0" fontId="16" fillId="5" borderId="18" xfId="2" quotePrefix="1" applyFont="1" applyFill="1" applyBorder="1" applyAlignment="1">
      <alignment horizontal="left" vertical="center" wrapText="1"/>
    </xf>
    <xf numFmtId="0" fontId="27" fillId="0" borderId="8" xfId="2" applyFont="1" applyBorder="1" applyAlignment="1">
      <alignment horizontal="left" vertical="center" wrapText="1"/>
    </xf>
    <xf numFmtId="0" fontId="23" fillId="0" borderId="7" xfId="2" applyFont="1" applyBorder="1" applyAlignment="1">
      <alignment vertical="center" wrapText="1"/>
    </xf>
    <xf numFmtId="0" fontId="14" fillId="0" borderId="0" xfId="2" applyFont="1"/>
    <xf numFmtId="0" fontId="24" fillId="4" borderId="7" xfId="2" applyFont="1" applyFill="1" applyBorder="1" applyAlignment="1">
      <alignment horizontal="center" vertical="center" wrapText="1"/>
    </xf>
    <xf numFmtId="0" fontId="22" fillId="4" borderId="8" xfId="2" applyFont="1" applyFill="1" applyBorder="1" applyAlignment="1">
      <alignment vertical="center" wrapText="1"/>
    </xf>
    <xf numFmtId="0" fontId="22" fillId="4" borderId="7" xfId="2" applyFont="1" applyFill="1" applyBorder="1" applyAlignment="1">
      <alignment vertical="center" wrapText="1"/>
    </xf>
    <xf numFmtId="3" fontId="21" fillId="4" borderId="7" xfId="2" applyNumberFormat="1" applyFont="1" applyFill="1" applyBorder="1" applyAlignment="1">
      <alignment horizontal="right" vertical="center"/>
    </xf>
    <xf numFmtId="0" fontId="18" fillId="5" borderId="16" xfId="2" quotePrefix="1" applyFont="1" applyFill="1" applyBorder="1" applyAlignment="1">
      <alignment horizontal="left" vertical="center" wrapText="1"/>
    </xf>
    <xf numFmtId="3" fontId="25" fillId="5" borderId="3" xfId="2" applyNumberFormat="1" applyFont="1" applyFill="1" applyBorder="1" applyAlignment="1">
      <alignment horizontal="right" vertical="center"/>
    </xf>
    <xf numFmtId="0" fontId="24" fillId="0" borderId="30" xfId="2" applyFont="1" applyBorder="1" applyAlignment="1">
      <alignment horizontal="center" vertical="center" wrapText="1"/>
    </xf>
    <xf numFmtId="0" fontId="23" fillId="0" borderId="0" xfId="2" applyFont="1" applyAlignment="1">
      <alignment vertical="center" wrapText="1"/>
    </xf>
    <xf numFmtId="0" fontId="23" fillId="6" borderId="14" xfId="2" applyFont="1" applyFill="1" applyBorder="1" applyAlignment="1">
      <alignment horizontal="center" vertical="center" wrapText="1"/>
    </xf>
    <xf numFmtId="3" fontId="20" fillId="0" borderId="20" xfId="2" applyNumberFormat="1" applyFont="1" applyBorder="1" applyAlignment="1">
      <alignment horizontal="right" vertical="center"/>
    </xf>
    <xf numFmtId="0" fontId="18" fillId="5" borderId="20" xfId="2" quotePrefix="1" applyFont="1" applyFill="1" applyBorder="1" applyAlignment="1">
      <alignment horizontal="center" vertical="center" wrapText="1"/>
    </xf>
    <xf numFmtId="3" fontId="25" fillId="5" borderId="18" xfId="2" applyNumberFormat="1" applyFont="1" applyFill="1" applyBorder="1" applyAlignment="1">
      <alignment horizontal="right" vertical="center"/>
    </xf>
    <xf numFmtId="0" fontId="11" fillId="3" borderId="13" xfId="2" applyFont="1" applyFill="1" applyBorder="1" applyAlignment="1">
      <alignment vertical="center" wrapText="1"/>
    </xf>
    <xf numFmtId="49" fontId="6" fillId="0" borderId="16" xfId="2" quotePrefix="1" applyNumberFormat="1" applyFont="1" applyBorder="1" applyAlignment="1">
      <alignment horizontal="center" vertical="center" wrapText="1"/>
    </xf>
    <xf numFmtId="0" fontId="23" fillId="6" borderId="7" xfId="2" applyFont="1" applyFill="1" applyBorder="1" applyAlignment="1">
      <alignment horizontal="center" vertical="center" wrapText="1"/>
    </xf>
    <xf numFmtId="0" fontId="18" fillId="6" borderId="9" xfId="2" applyFont="1" applyFill="1" applyBorder="1" applyAlignment="1">
      <alignment horizontal="center" vertical="center" wrapText="1"/>
    </xf>
    <xf numFmtId="0" fontId="19" fillId="6" borderId="26" xfId="2" quotePrefix="1" applyFont="1" applyFill="1" applyBorder="1" applyAlignment="1">
      <alignment horizontal="left" vertical="center" wrapText="1"/>
    </xf>
    <xf numFmtId="49" fontId="19" fillId="6" borderId="9" xfId="2" quotePrefix="1" applyNumberFormat="1" applyFont="1" applyFill="1" applyBorder="1" applyAlignment="1">
      <alignment horizontal="center" vertical="center" wrapText="1"/>
    </xf>
    <xf numFmtId="3" fontId="20" fillId="6" borderId="9" xfId="2" applyNumberFormat="1" applyFont="1" applyFill="1" applyBorder="1" applyAlignment="1">
      <alignment horizontal="right" vertical="center"/>
    </xf>
    <xf numFmtId="0" fontId="15" fillId="3" borderId="11" xfId="2" applyFont="1" applyFill="1" applyBorder="1" applyAlignment="1">
      <alignment horizontal="center" vertical="center" wrapText="1"/>
    </xf>
    <xf numFmtId="0" fontId="15" fillId="4" borderId="2" xfId="2" applyFont="1" applyFill="1" applyBorder="1" applyAlignment="1">
      <alignment horizontal="center" vertical="center" wrapText="1"/>
    </xf>
    <xf numFmtId="0" fontId="15" fillId="4" borderId="13" xfId="2" applyFont="1" applyFill="1" applyBorder="1" applyAlignment="1">
      <alignment vertical="center" wrapText="1"/>
    </xf>
    <xf numFmtId="0" fontId="30" fillId="6" borderId="14" xfId="2" applyFont="1" applyFill="1" applyBorder="1" applyAlignment="1">
      <alignment vertical="center" wrapText="1"/>
    </xf>
    <xf numFmtId="0" fontId="6" fillId="6" borderId="22" xfId="2" applyFont="1" applyFill="1" applyBorder="1" applyAlignment="1">
      <alignment vertical="center" wrapText="1"/>
    </xf>
    <xf numFmtId="3" fontId="17" fillId="6" borderId="20" xfId="2" applyNumberFormat="1" applyFont="1" applyFill="1" applyBorder="1" applyAlignment="1">
      <alignment horizontal="right" vertical="center"/>
    </xf>
    <xf numFmtId="49" fontId="16" fillId="5" borderId="9" xfId="2" quotePrefix="1" applyNumberFormat="1" applyFont="1" applyFill="1" applyBorder="1" applyAlignment="1">
      <alignment horizontal="center" vertical="center" wrapText="1"/>
    </xf>
    <xf numFmtId="3" fontId="21" fillId="4" borderId="14" xfId="2" applyNumberFormat="1" applyFont="1" applyFill="1" applyBorder="1" applyAlignment="1">
      <alignment horizontal="right" vertical="center"/>
    </xf>
    <xf numFmtId="4" fontId="21" fillId="4" borderId="25" xfId="2" applyNumberFormat="1" applyFont="1" applyFill="1" applyBorder="1" applyAlignment="1">
      <alignment horizontal="right" vertical="center"/>
    </xf>
    <xf numFmtId="4" fontId="25" fillId="5" borderId="4" xfId="2" applyNumberFormat="1" applyFont="1" applyFill="1" applyBorder="1" applyAlignment="1">
      <alignment horizontal="right" vertical="center"/>
    </xf>
    <xf numFmtId="4" fontId="19" fillId="0" borderId="24" xfId="2" applyNumberFormat="1" applyFont="1" applyBorder="1" applyAlignment="1">
      <alignment horizontal="right" vertical="center"/>
    </xf>
    <xf numFmtId="10" fontId="21" fillId="0" borderId="5" xfId="1" applyNumberFormat="1" applyFont="1" applyFill="1" applyBorder="1" applyAlignment="1">
      <alignment horizontal="right" vertical="center"/>
    </xf>
    <xf numFmtId="4" fontId="18" fillId="5" borderId="21" xfId="2" applyNumberFormat="1" applyFont="1" applyFill="1" applyBorder="1" applyAlignment="1">
      <alignment horizontal="right" vertical="center"/>
    </xf>
    <xf numFmtId="0" fontId="15" fillId="4" borderId="7" xfId="2" applyFont="1" applyFill="1" applyBorder="1" applyAlignment="1">
      <alignment horizontal="center" vertical="center" wrapText="1"/>
    </xf>
    <xf numFmtId="0" fontId="6" fillId="0" borderId="16" xfId="2" quotePrefix="1" applyFont="1" applyBorder="1" applyAlignment="1">
      <alignment horizontal="center" vertical="center" wrapText="1"/>
    </xf>
    <xf numFmtId="0" fontId="18" fillId="0" borderId="16" xfId="2" applyFont="1" applyBorder="1" applyAlignment="1">
      <alignment vertical="center" wrapText="1"/>
    </xf>
    <xf numFmtId="0" fontId="18" fillId="6" borderId="14" xfId="2" applyFont="1" applyFill="1" applyBorder="1" applyAlignment="1">
      <alignment vertical="center" wrapText="1"/>
    </xf>
    <xf numFmtId="0" fontId="19" fillId="6" borderId="22" xfId="2" quotePrefix="1" applyFont="1" applyFill="1" applyBorder="1" applyAlignment="1">
      <alignment vertical="center" wrapText="1"/>
    </xf>
    <xf numFmtId="0" fontId="19" fillId="6" borderId="16" xfId="2" quotePrefix="1" applyFont="1" applyFill="1" applyBorder="1" applyAlignment="1">
      <alignment horizontal="center" vertical="center" wrapText="1"/>
    </xf>
    <xf numFmtId="0" fontId="18" fillId="6" borderId="16" xfId="2" applyFont="1" applyFill="1" applyBorder="1" applyAlignment="1">
      <alignment vertical="center" wrapText="1"/>
    </xf>
    <xf numFmtId="0" fontId="18" fillId="6" borderId="18" xfId="2" applyFont="1" applyFill="1" applyBorder="1" applyAlignment="1">
      <alignment vertical="center" wrapText="1"/>
    </xf>
    <xf numFmtId="0" fontId="18" fillId="6" borderId="7" xfId="2" applyFont="1" applyFill="1" applyBorder="1" applyAlignment="1">
      <alignment vertical="center" wrapText="1"/>
    </xf>
    <xf numFmtId="0" fontId="19" fillId="6" borderId="8" xfId="2" quotePrefix="1" applyFont="1" applyFill="1" applyBorder="1" applyAlignment="1">
      <alignment vertical="center" wrapText="1"/>
    </xf>
    <xf numFmtId="0" fontId="19" fillId="6" borderId="7" xfId="2" quotePrefix="1" applyFont="1" applyFill="1" applyBorder="1" applyAlignment="1">
      <alignment horizontal="center" vertical="center" wrapText="1"/>
    </xf>
    <xf numFmtId="3" fontId="14" fillId="4" borderId="14" xfId="2" applyNumberFormat="1" applyFont="1" applyFill="1" applyBorder="1" applyAlignment="1">
      <alignment horizontal="right" vertical="center"/>
    </xf>
    <xf numFmtId="0" fontId="22" fillId="4" borderId="10" xfId="4" applyFont="1" applyFill="1" applyBorder="1" applyAlignment="1">
      <alignment horizontal="center" vertical="center" wrapText="1"/>
    </xf>
    <xf numFmtId="0" fontId="18" fillId="5" borderId="5" xfId="4" applyFont="1" applyFill="1" applyBorder="1" applyAlignment="1">
      <alignment horizontal="left" vertical="center" wrapText="1"/>
    </xf>
    <xf numFmtId="0" fontId="18" fillId="0" borderId="16" xfId="4" applyFont="1" applyBorder="1" applyAlignment="1">
      <alignment horizontal="center" vertical="center" wrapText="1"/>
    </xf>
    <xf numFmtId="0" fontId="19" fillId="0" borderId="21" xfId="4" applyFont="1" applyBorder="1" applyAlignment="1">
      <alignment horizontal="left" vertical="center" wrapText="1"/>
    </xf>
    <xf numFmtId="0" fontId="18" fillId="6" borderId="18" xfId="4" applyFont="1" applyFill="1" applyBorder="1" applyAlignment="1">
      <alignment vertical="center" wrapText="1"/>
    </xf>
    <xf numFmtId="3" fontId="20" fillId="0" borderId="18" xfId="3" applyNumberFormat="1" applyFont="1" applyFill="1" applyBorder="1" applyAlignment="1">
      <alignment horizontal="right" vertical="center"/>
    </xf>
    <xf numFmtId="0" fontId="22" fillId="4" borderId="2" xfId="4" applyFont="1" applyFill="1" applyBorder="1" applyAlignment="1">
      <alignment vertical="center" wrapText="1"/>
    </xf>
    <xf numFmtId="0" fontId="18" fillId="5" borderId="16" xfId="4" applyFont="1" applyFill="1" applyBorder="1" applyAlignment="1">
      <alignment horizontal="left" vertical="center" wrapText="1"/>
    </xf>
    <xf numFmtId="49" fontId="19" fillId="6" borderId="18" xfId="4" applyNumberFormat="1" applyFont="1" applyFill="1" applyBorder="1" applyAlignment="1">
      <alignment horizontal="center" vertical="center" wrapText="1"/>
    </xf>
    <xf numFmtId="3" fontId="19" fillId="6" borderId="20" xfId="2" applyNumberFormat="1" applyFont="1" applyFill="1" applyBorder="1" applyAlignment="1">
      <alignment horizontal="right" vertical="center"/>
    </xf>
    <xf numFmtId="4" fontId="19" fillId="6" borderId="29" xfId="2" applyNumberFormat="1" applyFont="1" applyFill="1" applyBorder="1" applyAlignment="1">
      <alignment horizontal="right" vertical="center"/>
    </xf>
    <xf numFmtId="0" fontId="19" fillId="6" borderId="7" xfId="4" applyFont="1" applyFill="1" applyBorder="1" applyAlignment="1">
      <alignment horizontal="center" vertical="center" wrapText="1"/>
    </xf>
    <xf numFmtId="0" fontId="3" fillId="8" borderId="0" xfId="2" applyFill="1"/>
    <xf numFmtId="0" fontId="3" fillId="4" borderId="0" xfId="2" applyFill="1"/>
    <xf numFmtId="3" fontId="10" fillId="5" borderId="14" xfId="2" applyNumberFormat="1" applyFont="1" applyFill="1" applyBorder="1" applyAlignment="1">
      <alignment horizontal="right" vertical="center"/>
    </xf>
    <xf numFmtId="0" fontId="23" fillId="0" borderId="7" xfId="4" applyFont="1" applyBorder="1" applyAlignment="1">
      <alignment vertical="center" wrapText="1"/>
    </xf>
    <xf numFmtId="0" fontId="18" fillId="0" borderId="30" xfId="4" applyFont="1" applyBorder="1" applyAlignment="1">
      <alignment horizontal="left" vertical="center" wrapText="1"/>
    </xf>
    <xf numFmtId="0" fontId="19" fillId="0" borderId="25" xfId="2" applyFont="1" applyBorder="1" applyAlignment="1">
      <alignment vertical="center" wrapText="1"/>
    </xf>
    <xf numFmtId="0" fontId="19" fillId="0" borderId="14" xfId="4" applyFont="1" applyBorder="1" applyAlignment="1">
      <alignment horizontal="center" vertical="center" wrapText="1"/>
    </xf>
    <xf numFmtId="0" fontId="29" fillId="0" borderId="3" xfId="4" applyFont="1" applyBorder="1" applyAlignment="1">
      <alignment vertical="center" wrapText="1"/>
    </xf>
    <xf numFmtId="0" fontId="29" fillId="0" borderId="14" xfId="4" applyFont="1" applyBorder="1" applyAlignment="1">
      <alignment vertical="center" wrapText="1"/>
    </xf>
    <xf numFmtId="49" fontId="6" fillId="0" borderId="20" xfId="2" applyNumberFormat="1" applyFont="1" applyBorder="1" applyAlignment="1">
      <alignment horizontal="center" vertical="center" wrapText="1"/>
    </xf>
    <xf numFmtId="0" fontId="24" fillId="4" borderId="10" xfId="4" applyFont="1" applyFill="1" applyBorder="1" applyAlignment="1">
      <alignment horizontal="center" vertical="center" wrapText="1"/>
    </xf>
    <xf numFmtId="0" fontId="24" fillId="4" borderId="7" xfId="4" applyFont="1" applyFill="1" applyBorder="1" applyAlignment="1">
      <alignment horizontal="left" vertical="center" wrapText="1"/>
    </xf>
    <xf numFmtId="0" fontId="27" fillId="5" borderId="14" xfId="4" applyFont="1" applyFill="1" applyBorder="1" applyAlignment="1">
      <alignment horizontal="left" vertical="center" wrapText="1"/>
    </xf>
    <xf numFmtId="0" fontId="27" fillId="6" borderId="31" xfId="4" applyFont="1" applyFill="1" applyBorder="1" applyAlignment="1">
      <alignment vertical="center" wrapText="1"/>
    </xf>
    <xf numFmtId="0" fontId="23" fillId="0" borderId="20" xfId="4" applyFont="1" applyBorder="1" applyAlignment="1">
      <alignment vertical="center" wrapText="1"/>
    </xf>
    <xf numFmtId="49" fontId="23" fillId="6" borderId="20" xfId="2" applyNumberFormat="1" applyFont="1" applyFill="1" applyBorder="1" applyAlignment="1">
      <alignment horizontal="center" vertical="center" wrapText="1"/>
    </xf>
    <xf numFmtId="0" fontId="27" fillId="5" borderId="7" xfId="4" applyFont="1" applyFill="1" applyBorder="1" applyAlignment="1">
      <alignment horizontal="left" vertical="center" wrapText="1"/>
    </xf>
    <xf numFmtId="3" fontId="25" fillId="5" borderId="7" xfId="2" applyNumberFormat="1" applyFont="1" applyFill="1" applyBorder="1" applyAlignment="1">
      <alignment horizontal="right" vertical="center"/>
    </xf>
    <xf numFmtId="0" fontId="18" fillId="6" borderId="14" xfId="4" applyFont="1" applyFill="1" applyBorder="1" applyAlignment="1">
      <alignment vertical="center" wrapText="1"/>
    </xf>
    <xf numFmtId="0" fontId="18" fillId="6" borderId="16" xfId="4" applyFont="1" applyFill="1" applyBorder="1" applyAlignment="1">
      <alignment vertical="center" wrapText="1"/>
    </xf>
    <xf numFmtId="0" fontId="18" fillId="0" borderId="18" xfId="4" applyFont="1" applyBorder="1" applyAlignment="1">
      <alignment vertical="center" wrapText="1"/>
    </xf>
    <xf numFmtId="0" fontId="29" fillId="0" borderId="7" xfId="4" applyFont="1" applyBorder="1" applyAlignment="1">
      <alignment vertical="center" wrapText="1"/>
    </xf>
    <xf numFmtId="0" fontId="18" fillId="0" borderId="14" xfId="4" applyFont="1" applyBorder="1" applyAlignment="1">
      <alignment vertical="center" wrapText="1"/>
    </xf>
    <xf numFmtId="10" fontId="20" fillId="0" borderId="16" xfId="1" applyNumberFormat="1" applyFont="1" applyFill="1" applyBorder="1" applyAlignment="1">
      <alignment horizontal="right" vertical="center"/>
    </xf>
    <xf numFmtId="10" fontId="20" fillId="0" borderId="20" xfId="1" applyNumberFormat="1" applyFont="1" applyFill="1" applyBorder="1" applyAlignment="1">
      <alignment horizontal="right" vertical="center"/>
    </xf>
    <xf numFmtId="0" fontId="18" fillId="0" borderId="17" xfId="4" applyFont="1" applyBorder="1" applyAlignment="1">
      <alignment horizontal="center" vertical="center" wrapText="1"/>
    </xf>
    <xf numFmtId="3" fontId="6" fillId="0" borderId="18" xfId="2" applyNumberFormat="1" applyFont="1" applyBorder="1" applyAlignment="1">
      <alignment horizontal="right" vertical="center"/>
    </xf>
    <xf numFmtId="0" fontId="24" fillId="4" borderId="12" xfId="4" applyFont="1" applyFill="1" applyBorder="1" applyAlignment="1">
      <alignment vertical="center" wrapText="1"/>
    </xf>
    <xf numFmtId="0" fontId="24" fillId="4" borderId="2" xfId="4" applyFont="1" applyFill="1" applyBorder="1" applyAlignment="1">
      <alignment vertical="center" wrapText="1"/>
    </xf>
    <xf numFmtId="0" fontId="18" fillId="5" borderId="14" xfId="4" applyFont="1" applyFill="1" applyBorder="1" applyAlignment="1">
      <alignment horizontal="left" vertical="center" wrapText="1"/>
    </xf>
    <xf numFmtId="49" fontId="23" fillId="6" borderId="20" xfId="4" applyNumberFormat="1" applyFont="1" applyFill="1" applyBorder="1" applyAlignment="1">
      <alignment horizontal="center" vertical="center" wrapText="1"/>
    </xf>
    <xf numFmtId="0" fontId="13" fillId="0" borderId="14" xfId="4" applyFont="1" applyBorder="1" applyAlignment="1">
      <alignment vertical="center" wrapText="1"/>
    </xf>
    <xf numFmtId="0" fontId="24" fillId="4" borderId="8" xfId="4" applyFont="1" applyFill="1" applyBorder="1" applyAlignment="1">
      <alignment vertical="center" wrapText="1"/>
    </xf>
    <xf numFmtId="0" fontId="24" fillId="4" borderId="7" xfId="4" applyFont="1" applyFill="1" applyBorder="1" applyAlignment="1">
      <alignment vertical="center" wrapText="1"/>
    </xf>
    <xf numFmtId="3" fontId="19" fillId="4" borderId="20" xfId="2" applyNumberFormat="1" applyFont="1" applyFill="1" applyBorder="1" applyAlignment="1">
      <alignment horizontal="right" vertical="center"/>
    </xf>
    <xf numFmtId="4" fontId="19" fillId="4" borderId="21" xfId="2" applyNumberFormat="1" applyFont="1" applyFill="1" applyBorder="1" applyAlignment="1">
      <alignment horizontal="right" vertical="center"/>
    </xf>
    <xf numFmtId="3" fontId="25" fillId="5" borderId="5" xfId="3" applyNumberFormat="1" applyFont="1" applyFill="1" applyBorder="1" applyAlignment="1">
      <alignment horizontal="right" vertical="center"/>
    </xf>
    <xf numFmtId="3" fontId="19" fillId="5" borderId="20" xfId="2" applyNumberFormat="1" applyFont="1" applyFill="1" applyBorder="1" applyAlignment="1">
      <alignment horizontal="right" vertical="center"/>
    </xf>
    <xf numFmtId="0" fontId="18" fillId="5" borderId="20" xfId="4" applyFont="1" applyFill="1" applyBorder="1" applyAlignment="1">
      <alignment horizontal="left" vertical="center" wrapText="1"/>
    </xf>
    <xf numFmtId="0" fontId="27" fillId="0" borderId="36" xfId="4" applyFont="1" applyBorder="1" applyAlignment="1">
      <alignment vertical="center" wrapText="1"/>
    </xf>
    <xf numFmtId="0" fontId="23" fillId="0" borderId="27" xfId="2" applyFont="1" applyBorder="1" applyAlignment="1">
      <alignment horizontal="left" vertical="center" wrapText="1"/>
    </xf>
    <xf numFmtId="0" fontId="19" fillId="0" borderId="9" xfId="4" applyFont="1" applyBorder="1" applyAlignment="1">
      <alignment horizontal="center" vertical="center" wrapText="1"/>
    </xf>
    <xf numFmtId="0" fontId="13" fillId="0" borderId="7" xfId="4" applyFont="1" applyBorder="1" applyAlignment="1">
      <alignment vertical="center" wrapText="1"/>
    </xf>
    <xf numFmtId="0" fontId="23" fillId="0" borderId="44" xfId="4" applyFont="1" applyBorder="1" applyAlignment="1">
      <alignment vertical="center" wrapText="1"/>
    </xf>
    <xf numFmtId="0" fontId="23" fillId="6" borderId="20" xfId="4" applyFont="1" applyFill="1" applyBorder="1" applyAlignment="1">
      <alignment horizontal="center" vertical="center" wrapText="1"/>
    </xf>
    <xf numFmtId="0" fontId="29" fillId="6" borderId="7" xfId="4" applyFont="1" applyFill="1" applyBorder="1" applyAlignment="1">
      <alignment vertical="center" wrapText="1"/>
    </xf>
    <xf numFmtId="0" fontId="22" fillId="6" borderId="1" xfId="4" applyFont="1" applyFill="1" applyBorder="1" applyAlignment="1">
      <alignment horizontal="center" vertical="center" wrapText="1"/>
    </xf>
    <xf numFmtId="0" fontId="19" fillId="0" borderId="37" xfId="4" applyFont="1" applyBorder="1" applyAlignment="1">
      <alignment vertical="center" wrapText="1"/>
    </xf>
    <xf numFmtId="0" fontId="29" fillId="6" borderId="3" xfId="4" applyFont="1" applyFill="1" applyBorder="1" applyAlignment="1">
      <alignment horizontal="center" vertical="center" wrapText="1"/>
    </xf>
    <xf numFmtId="0" fontId="29" fillId="6" borderId="14" xfId="4" applyFont="1" applyFill="1" applyBorder="1" applyAlignment="1">
      <alignment vertical="center" wrapText="1"/>
    </xf>
    <xf numFmtId="0" fontId="19" fillId="0" borderId="20" xfId="4" applyFont="1" applyBorder="1" applyAlignment="1">
      <alignment horizontal="left" vertical="center" wrapText="1"/>
    </xf>
    <xf numFmtId="49" fontId="19" fillId="0" borderId="16" xfId="4" applyNumberFormat="1" applyFont="1" applyBorder="1" applyAlignment="1">
      <alignment horizontal="center" vertical="center" wrapText="1"/>
    </xf>
    <xf numFmtId="0" fontId="13" fillId="3" borderId="2" xfId="2" applyFont="1" applyFill="1" applyBorder="1" applyAlignment="1">
      <alignment horizontal="center"/>
    </xf>
    <xf numFmtId="0" fontId="29" fillId="3" borderId="2" xfId="4" applyFont="1" applyFill="1" applyBorder="1" applyAlignment="1">
      <alignment horizontal="center" vertical="center" wrapText="1"/>
    </xf>
    <xf numFmtId="0" fontId="29" fillId="3" borderId="12" xfId="4" applyFont="1" applyFill="1" applyBorder="1" applyAlignment="1">
      <alignment vertical="center" wrapText="1"/>
    </xf>
    <xf numFmtId="0" fontId="29" fillId="3" borderId="2" xfId="4" applyFont="1" applyFill="1" applyBorder="1" applyAlignment="1">
      <alignment vertical="center" wrapText="1"/>
    </xf>
    <xf numFmtId="3" fontId="21" fillId="3" borderId="14" xfId="3" applyNumberFormat="1" applyFont="1" applyFill="1" applyBorder="1" applyAlignment="1">
      <alignment horizontal="right" vertical="center"/>
    </xf>
    <xf numFmtId="4" fontId="19" fillId="6" borderId="21" xfId="2" applyNumberFormat="1" applyFont="1" applyFill="1" applyBorder="1" applyAlignment="1">
      <alignment horizontal="right" vertical="center"/>
    </xf>
    <xf numFmtId="0" fontId="29" fillId="4" borderId="12" xfId="4" applyFont="1" applyFill="1" applyBorder="1" applyAlignment="1">
      <alignment horizontal="center" vertical="center" wrapText="1"/>
    </xf>
    <xf numFmtId="0" fontId="29" fillId="4" borderId="2" xfId="4" applyFont="1" applyFill="1" applyBorder="1" applyAlignment="1">
      <alignment vertical="center" wrapText="1"/>
    </xf>
    <xf numFmtId="3" fontId="21" fillId="4" borderId="2" xfId="3" applyNumberFormat="1" applyFont="1" applyFill="1" applyBorder="1" applyAlignment="1">
      <alignment horizontal="right" vertical="center"/>
    </xf>
    <xf numFmtId="0" fontId="27" fillId="6" borderId="14" xfId="4" applyFont="1" applyFill="1" applyBorder="1" applyAlignment="1">
      <alignment horizontal="left" vertical="center" wrapText="1"/>
    </xf>
    <xf numFmtId="0" fontId="23" fillId="6" borderId="25" xfId="4" quotePrefix="1" applyFont="1" applyFill="1" applyBorder="1" applyAlignment="1">
      <alignment horizontal="left" vertical="center" wrapText="1"/>
    </xf>
    <xf numFmtId="0" fontId="19" fillId="6" borderId="14" xfId="4" applyFont="1" applyFill="1" applyBorder="1" applyAlignment="1">
      <alignment horizontal="center" vertical="center" wrapText="1"/>
    </xf>
    <xf numFmtId="0" fontId="18" fillId="5" borderId="9" xfId="4" applyFont="1" applyFill="1" applyBorder="1" applyAlignment="1">
      <alignment horizontal="left" vertical="center" wrapText="1"/>
    </xf>
    <xf numFmtId="0" fontId="27" fillId="6" borderId="18" xfId="4" applyFont="1" applyFill="1" applyBorder="1" applyAlignment="1">
      <alignment vertical="center" wrapText="1"/>
    </xf>
    <xf numFmtId="0" fontId="27" fillId="6" borderId="14" xfId="4" applyFont="1" applyFill="1" applyBorder="1" applyAlignment="1">
      <alignment vertical="center" wrapText="1"/>
    </xf>
    <xf numFmtId="0" fontId="29" fillId="0" borderId="14" xfId="4" applyFont="1" applyBorder="1" applyAlignment="1">
      <alignment horizontal="center" vertical="center" wrapText="1"/>
    </xf>
    <xf numFmtId="0" fontId="18" fillId="5" borderId="3" xfId="4" applyFont="1" applyFill="1" applyBorder="1" applyAlignment="1">
      <alignment horizontal="left" vertical="center" wrapText="1"/>
    </xf>
    <xf numFmtId="0" fontId="18" fillId="6" borderId="16" xfId="4" applyFont="1" applyFill="1" applyBorder="1" applyAlignment="1">
      <alignment horizontal="center" vertical="center" wrapText="1"/>
    </xf>
    <xf numFmtId="0" fontId="22" fillId="4" borderId="8" xfId="4" applyFont="1" applyFill="1" applyBorder="1" applyAlignment="1">
      <alignment horizontal="left" vertical="center" wrapText="1"/>
    </xf>
    <xf numFmtId="0" fontId="22" fillId="4" borderId="7" xfId="4" applyFont="1" applyFill="1" applyBorder="1" applyAlignment="1">
      <alignment horizontal="left" vertical="center" wrapText="1"/>
    </xf>
    <xf numFmtId="0" fontId="19" fillId="6" borderId="20" xfId="4" applyFont="1" applyFill="1" applyBorder="1" applyAlignment="1">
      <alignment horizontal="center" vertical="center" wrapText="1"/>
    </xf>
    <xf numFmtId="3" fontId="20" fillId="5" borderId="14" xfId="2" applyNumberFormat="1" applyFont="1" applyFill="1" applyBorder="1" applyAlignment="1">
      <alignment horizontal="right" vertical="center"/>
    </xf>
    <xf numFmtId="3" fontId="20" fillId="0" borderId="0" xfId="2" applyNumberFormat="1" applyFont="1" applyAlignment="1">
      <alignment horizontal="right" vertical="center"/>
    </xf>
    <xf numFmtId="0" fontId="33" fillId="5" borderId="14" xfId="4" applyFont="1" applyFill="1" applyBorder="1" applyAlignment="1">
      <alignment vertical="center"/>
    </xf>
    <xf numFmtId="3" fontId="32" fillId="5" borderId="16" xfId="2" applyNumberFormat="1" applyFont="1" applyFill="1" applyBorder="1" applyAlignment="1">
      <alignment horizontal="right" vertical="center"/>
    </xf>
    <xf numFmtId="3" fontId="19" fillId="0" borderId="0" xfId="2" applyNumberFormat="1" applyFont="1" applyAlignment="1">
      <alignment horizontal="right" vertical="center"/>
    </xf>
    <xf numFmtId="0" fontId="33" fillId="5" borderId="9" xfId="4" applyFont="1" applyFill="1" applyBorder="1" applyAlignment="1">
      <alignment vertical="center"/>
    </xf>
    <xf numFmtId="3" fontId="32" fillId="5" borderId="42" xfId="2" applyNumberFormat="1" applyFont="1" applyFill="1" applyBorder="1" applyAlignment="1">
      <alignment horizontal="right" vertical="center"/>
    </xf>
    <xf numFmtId="0" fontId="28" fillId="0" borderId="0" xfId="2" applyFont="1"/>
    <xf numFmtId="3" fontId="20" fillId="0" borderId="0" xfId="3" applyNumberFormat="1" applyFont="1" applyBorder="1" applyAlignment="1">
      <alignment horizontal="right" vertical="center"/>
    </xf>
    <xf numFmtId="4" fontId="19" fillId="0" borderId="0" xfId="2" applyNumberFormat="1" applyFont="1" applyAlignment="1">
      <alignment horizontal="right" vertical="center"/>
    </xf>
    <xf numFmtId="0" fontId="34" fillId="0" borderId="0" xfId="2" applyFont="1"/>
    <xf numFmtId="0" fontId="34" fillId="0" borderId="0" xfId="2" applyFont="1" applyAlignment="1">
      <alignment horizontal="right"/>
    </xf>
    <xf numFmtId="3" fontId="28" fillId="0" borderId="0" xfId="2" applyNumberFormat="1" applyFont="1"/>
    <xf numFmtId="0" fontId="35" fillId="0" borderId="0" xfId="2" applyFont="1"/>
    <xf numFmtId="3" fontId="21" fillId="0" borderId="0" xfId="3" applyNumberFormat="1" applyFont="1" applyBorder="1" applyAlignment="1">
      <alignment horizontal="right" vertical="center"/>
    </xf>
    <xf numFmtId="3" fontId="13" fillId="0" borderId="0" xfId="2" applyNumberFormat="1" applyFont="1" applyAlignment="1">
      <alignment horizontal="right" vertical="center"/>
    </xf>
    <xf numFmtId="0" fontId="28" fillId="0" borderId="0" xfId="2" applyFont="1" applyAlignment="1">
      <alignment horizontal="center" vertical="center"/>
    </xf>
    <xf numFmtId="0" fontId="28" fillId="0" borderId="0" xfId="2" applyFont="1" applyAlignment="1">
      <alignment vertical="center"/>
    </xf>
    <xf numFmtId="0" fontId="22" fillId="4" borderId="2" xfId="2" applyFont="1" applyFill="1" applyBorder="1" applyAlignment="1">
      <alignment vertical="center" wrapText="1"/>
    </xf>
    <xf numFmtId="0" fontId="18" fillId="5" borderId="5" xfId="2" quotePrefix="1" applyFont="1" applyFill="1" applyBorder="1" applyAlignment="1">
      <alignment horizontal="left" vertical="center" wrapText="1"/>
    </xf>
    <xf numFmtId="0" fontId="19" fillId="0" borderId="25" xfId="2" applyFont="1" applyBorder="1" applyAlignment="1">
      <alignment horizontal="left" vertical="center" wrapText="1"/>
    </xf>
    <xf numFmtId="0" fontId="19" fillId="0" borderId="21" xfId="2" quotePrefix="1" applyFont="1" applyBorder="1" applyAlignment="1">
      <alignment horizontal="left" vertical="center" wrapText="1"/>
    </xf>
    <xf numFmtId="49" fontId="18" fillId="5" borderId="16" xfId="2" applyNumberFormat="1" applyFont="1" applyFill="1" applyBorder="1" applyAlignment="1">
      <alignment horizontal="left" vertical="center" wrapText="1"/>
    </xf>
    <xf numFmtId="10" fontId="25" fillId="5" borderId="9" xfId="1" applyNumberFormat="1" applyFont="1" applyFill="1" applyBorder="1" applyAlignment="1">
      <alignment horizontal="right" vertical="center"/>
    </xf>
    <xf numFmtId="0" fontId="19" fillId="6" borderId="19" xfId="2" applyFont="1" applyFill="1" applyBorder="1" applyAlignment="1">
      <alignment vertical="center" wrapText="1"/>
    </xf>
    <xf numFmtId="0" fontId="19" fillId="6" borderId="18" xfId="2" applyFont="1" applyFill="1" applyBorder="1" applyAlignment="1">
      <alignment horizontal="center" vertical="center" wrapText="1"/>
    </xf>
    <xf numFmtId="10" fontId="20" fillId="0" borderId="18" xfId="1" applyNumberFormat="1" applyFont="1" applyFill="1" applyBorder="1" applyAlignment="1">
      <alignment horizontal="right" vertical="center"/>
    </xf>
    <xf numFmtId="3" fontId="20" fillId="0" borderId="23" xfId="3" applyNumberFormat="1" applyFont="1" applyFill="1" applyBorder="1" applyAlignment="1">
      <alignment horizontal="right" vertical="center"/>
    </xf>
    <xf numFmtId="4" fontId="19" fillId="6" borderId="23" xfId="2" applyNumberFormat="1" applyFont="1" applyFill="1" applyBorder="1" applyAlignment="1">
      <alignment horizontal="right" vertical="center"/>
    </xf>
    <xf numFmtId="10" fontId="20" fillId="6" borderId="20" xfId="1" applyNumberFormat="1" applyFont="1" applyFill="1" applyBorder="1" applyAlignment="1">
      <alignment horizontal="right" vertical="center"/>
    </xf>
    <xf numFmtId="10" fontId="21" fillId="6" borderId="16" xfId="1" applyNumberFormat="1" applyFont="1" applyFill="1" applyBorder="1" applyAlignment="1">
      <alignment horizontal="right" vertical="center"/>
    </xf>
    <xf numFmtId="10" fontId="21" fillId="6" borderId="20" xfId="1" applyNumberFormat="1" applyFont="1" applyFill="1" applyBorder="1" applyAlignment="1">
      <alignment horizontal="right" vertical="center"/>
    </xf>
    <xf numFmtId="0" fontId="19" fillId="0" borderId="18" xfId="2" applyFont="1" applyBorder="1" applyAlignment="1">
      <alignment horizontal="center" vertical="center" wrapText="1"/>
    </xf>
    <xf numFmtId="0" fontId="29" fillId="3" borderId="2" xfId="2" applyFont="1" applyFill="1" applyBorder="1" applyAlignment="1">
      <alignment vertical="center" wrapText="1"/>
    </xf>
    <xf numFmtId="10" fontId="21" fillId="5" borderId="9" xfId="1" applyNumberFormat="1" applyFont="1" applyFill="1" applyBorder="1" applyAlignment="1">
      <alignment horizontal="right" vertical="center"/>
    </xf>
    <xf numFmtId="0" fontId="31" fillId="6" borderId="14" xfId="2" applyFont="1" applyFill="1" applyBorder="1" applyAlignment="1">
      <alignment vertical="center" wrapText="1"/>
    </xf>
    <xf numFmtId="0" fontId="13" fillId="3" borderId="2" xfId="4" applyFont="1" applyFill="1" applyBorder="1" applyAlignment="1">
      <alignment vertical="center" wrapText="1"/>
    </xf>
    <xf numFmtId="49" fontId="19" fillId="6" borderId="20" xfId="4" applyNumberFormat="1" applyFont="1" applyFill="1" applyBorder="1" applyAlignment="1">
      <alignment horizontal="center" vertical="center" wrapText="1"/>
    </xf>
    <xf numFmtId="0" fontId="31" fillId="6" borderId="35" xfId="2" applyFont="1" applyFill="1" applyBorder="1" applyAlignment="1">
      <alignment vertical="center" wrapText="1"/>
    </xf>
    <xf numFmtId="0" fontId="31" fillId="6" borderId="30" xfId="2" applyFont="1" applyFill="1" applyBorder="1" applyAlignment="1">
      <alignment vertical="center" wrapText="1"/>
    </xf>
    <xf numFmtId="0" fontId="19" fillId="0" borderId="7" xfId="4" applyFont="1" applyBorder="1" applyAlignment="1">
      <alignment horizontal="center" vertical="center" wrapText="1"/>
    </xf>
    <xf numFmtId="3" fontId="21" fillId="4" borderId="3" xfId="3" applyNumberFormat="1" applyFont="1" applyFill="1" applyBorder="1" applyAlignment="1">
      <alignment horizontal="right" vertical="center"/>
    </xf>
    <xf numFmtId="3" fontId="25" fillId="5" borderId="3" xfId="3" applyNumberFormat="1" applyFont="1" applyFill="1" applyBorder="1" applyAlignment="1">
      <alignment horizontal="right" vertical="center"/>
    </xf>
    <xf numFmtId="0" fontId="18" fillId="0" borderId="10" xfId="4" applyFont="1" applyBorder="1" applyAlignment="1">
      <alignment horizontal="left" vertical="center" wrapText="1"/>
    </xf>
    <xf numFmtId="0" fontId="19" fillId="0" borderId="1" xfId="4" applyFont="1" applyBorder="1" applyAlignment="1">
      <alignment horizontal="left" vertical="center" wrapText="1"/>
    </xf>
    <xf numFmtId="0" fontId="23" fillId="6" borderId="22" xfId="4" applyFont="1" applyFill="1" applyBorder="1" applyAlignment="1">
      <alignment vertical="center" wrapText="1"/>
    </xf>
    <xf numFmtId="0" fontId="23" fillId="6" borderId="0" xfId="4" applyFont="1" applyFill="1" applyAlignment="1">
      <alignment vertical="center" wrapText="1"/>
    </xf>
    <xf numFmtId="49" fontId="23" fillId="6" borderId="18" xfId="4" applyNumberFormat="1" applyFont="1" applyFill="1" applyBorder="1" applyAlignment="1">
      <alignment horizontal="center" vertical="center" wrapText="1"/>
    </xf>
    <xf numFmtId="0" fontId="29" fillId="6" borderId="40" xfId="4" applyFont="1" applyFill="1" applyBorder="1" applyAlignment="1">
      <alignment vertical="center" wrapText="1"/>
    </xf>
    <xf numFmtId="0" fontId="19" fillId="0" borderId="17" xfId="4" applyFont="1" applyBorder="1" applyAlignment="1">
      <alignment horizontal="left" vertical="center" wrapText="1"/>
    </xf>
    <xf numFmtId="0" fontId="19" fillId="0" borderId="25" xfId="4" applyFont="1" applyBorder="1" applyAlignment="1">
      <alignment horizontal="left" vertical="center" wrapText="1"/>
    </xf>
    <xf numFmtId="0" fontId="18" fillId="6" borderId="30" xfId="4" applyFont="1" applyFill="1" applyBorder="1" applyAlignment="1">
      <alignment vertical="center" wrapText="1"/>
    </xf>
    <xf numFmtId="0" fontId="13" fillId="4" borderId="2" xfId="4" applyFont="1" applyFill="1" applyBorder="1" applyAlignment="1">
      <alignment vertical="center" wrapText="1"/>
    </xf>
    <xf numFmtId="49" fontId="19" fillId="6" borderId="20" xfId="4" quotePrefix="1" applyNumberFormat="1" applyFont="1" applyFill="1" applyBorder="1" applyAlignment="1">
      <alignment horizontal="center" vertical="center" wrapText="1"/>
    </xf>
    <xf numFmtId="3" fontId="19" fillId="8" borderId="20" xfId="2" applyNumberFormat="1" applyFont="1" applyFill="1" applyBorder="1" applyAlignment="1">
      <alignment horizontal="right" vertical="center"/>
    </xf>
    <xf numFmtId="4" fontId="19" fillId="8" borderId="21" xfId="2" applyNumberFormat="1" applyFont="1" applyFill="1" applyBorder="1" applyAlignment="1">
      <alignment horizontal="right" vertical="center"/>
    </xf>
    <xf numFmtId="0" fontId="19" fillId="0" borderId="29" xfId="4" applyFont="1" applyBorder="1" applyAlignment="1">
      <alignment horizontal="left" vertical="center" wrapText="1"/>
    </xf>
    <xf numFmtId="0" fontId="19" fillId="3" borderId="11" xfId="4" applyFont="1" applyFill="1" applyBorder="1" applyAlignment="1">
      <alignment horizontal="center" vertical="center" wrapText="1"/>
    </xf>
    <xf numFmtId="0" fontId="13" fillId="6" borderId="14" xfId="4" applyFont="1" applyFill="1" applyBorder="1" applyAlignment="1">
      <alignment horizontal="center" vertical="center" wrapText="1"/>
    </xf>
    <xf numFmtId="0" fontId="13" fillId="0" borderId="14" xfId="4" applyFont="1" applyBorder="1" applyAlignment="1">
      <alignment horizontal="center" vertical="center" wrapText="1"/>
    </xf>
    <xf numFmtId="0" fontId="13" fillId="6" borderId="7" xfId="4" applyFont="1" applyFill="1" applyBorder="1" applyAlignment="1">
      <alignment horizontal="center" vertical="center" wrapText="1"/>
    </xf>
    <xf numFmtId="0" fontId="6" fillId="0" borderId="3" xfId="2" applyFont="1" applyBorder="1" applyAlignment="1">
      <alignment vertical="center" wrapText="1"/>
    </xf>
    <xf numFmtId="0" fontId="6" fillId="0" borderId="14" xfId="2" applyFont="1" applyBorder="1" applyAlignment="1">
      <alignment vertical="center" wrapText="1"/>
    </xf>
    <xf numFmtId="0" fontId="16" fillId="0" borderId="30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left" vertical="center" wrapText="1"/>
    </xf>
    <xf numFmtId="0" fontId="16" fillId="0" borderId="36" xfId="2" applyFont="1" applyBorder="1" applyAlignment="1">
      <alignment horizontal="center" vertical="center" wrapText="1"/>
    </xf>
    <xf numFmtId="3" fontId="10" fillId="5" borderId="15" xfId="2" applyNumberFormat="1" applyFont="1" applyFill="1" applyBorder="1" applyAlignment="1">
      <alignment horizontal="right" vertical="center"/>
    </xf>
    <xf numFmtId="3" fontId="17" fillId="0" borderId="22" xfId="2" applyNumberFormat="1" applyFont="1" applyBorder="1" applyAlignment="1">
      <alignment horizontal="right" vertical="center"/>
    </xf>
    <xf numFmtId="3" fontId="17" fillId="0" borderId="23" xfId="3" applyNumberFormat="1" applyFont="1" applyFill="1" applyBorder="1" applyAlignment="1">
      <alignment horizontal="right" vertical="center"/>
    </xf>
    <xf numFmtId="3" fontId="17" fillId="0" borderId="22" xfId="3" applyNumberFormat="1" applyFont="1" applyFill="1" applyBorder="1" applyAlignment="1">
      <alignment horizontal="right" vertical="center"/>
    </xf>
    <xf numFmtId="3" fontId="17" fillId="0" borderId="26" xfId="3" applyNumberFormat="1" applyFont="1" applyFill="1" applyBorder="1" applyAlignment="1">
      <alignment horizontal="right" vertical="center"/>
    </xf>
    <xf numFmtId="0" fontId="11" fillId="6" borderId="3" xfId="2" applyFont="1" applyFill="1" applyBorder="1" applyAlignment="1">
      <alignment vertical="center" wrapText="1"/>
    </xf>
    <xf numFmtId="0" fontId="11" fillId="6" borderId="14" xfId="2" applyFont="1" applyFill="1" applyBorder="1" applyAlignment="1">
      <alignment vertical="center" wrapText="1"/>
    </xf>
    <xf numFmtId="0" fontId="15" fillId="4" borderId="1" xfId="2" applyFont="1" applyFill="1" applyBorder="1" applyAlignment="1">
      <alignment vertical="center" wrapText="1"/>
    </xf>
    <xf numFmtId="0" fontId="6" fillId="6" borderId="15" xfId="2" applyFont="1" applyFill="1" applyBorder="1" applyAlignment="1">
      <alignment vertical="center" wrapText="1"/>
    </xf>
    <xf numFmtId="3" fontId="17" fillId="6" borderId="5" xfId="2" applyNumberFormat="1" applyFont="1" applyFill="1" applyBorder="1" applyAlignment="1">
      <alignment horizontal="right" vertical="center"/>
    </xf>
    <xf numFmtId="0" fontId="11" fillId="6" borderId="14" xfId="2" applyFont="1" applyFill="1" applyBorder="1" applyAlignment="1">
      <alignment horizontal="center" vertical="center" wrapText="1"/>
    </xf>
    <xf numFmtId="0" fontId="15" fillId="4" borderId="11" xfId="4" applyFont="1" applyFill="1" applyBorder="1" applyAlignment="1">
      <alignment horizontal="center" vertical="center" wrapText="1"/>
    </xf>
    <xf numFmtId="0" fontId="15" fillId="4" borderId="12" xfId="4" applyFont="1" applyFill="1" applyBorder="1" applyAlignment="1">
      <alignment horizontal="left" vertical="center" wrapText="1"/>
    </xf>
    <xf numFmtId="0" fontId="15" fillId="4" borderId="2" xfId="4" applyFont="1" applyFill="1" applyBorder="1" applyAlignment="1">
      <alignment horizontal="left" vertical="center" wrapText="1"/>
    </xf>
    <xf numFmtId="0" fontId="16" fillId="5" borderId="14" xfId="4" applyFont="1" applyFill="1" applyBorder="1" applyAlignment="1">
      <alignment horizontal="left" vertical="center" wrapText="1"/>
    </xf>
    <xf numFmtId="0" fontId="6" fillId="0" borderId="20" xfId="4" applyFont="1" applyBorder="1" applyAlignment="1">
      <alignment vertical="center" wrapText="1"/>
    </xf>
    <xf numFmtId="0" fontId="6" fillId="6" borderId="30" xfId="4" applyFont="1" applyFill="1" applyBorder="1" applyAlignment="1">
      <alignment horizontal="left" vertical="center" wrapText="1"/>
    </xf>
    <xf numFmtId="0" fontId="16" fillId="5" borderId="9" xfId="4" applyFont="1" applyFill="1" applyBorder="1" applyAlignment="1">
      <alignment horizontal="left" vertical="center" wrapText="1"/>
    </xf>
    <xf numFmtId="3" fontId="10" fillId="5" borderId="7" xfId="2" applyNumberFormat="1" applyFont="1" applyFill="1" applyBorder="1" applyAlignment="1">
      <alignment horizontal="right" vertical="center"/>
    </xf>
    <xf numFmtId="0" fontId="11" fillId="3" borderId="2" xfId="4" applyFont="1" applyFill="1" applyBorder="1" applyAlignment="1">
      <alignment horizontal="center" vertical="center" wrapText="1"/>
    </xf>
    <xf numFmtId="0" fontId="11" fillId="3" borderId="11" xfId="4" applyFont="1" applyFill="1" applyBorder="1" applyAlignment="1">
      <alignment horizontal="center" vertical="center" wrapText="1"/>
    </xf>
    <xf numFmtId="0" fontId="11" fillId="3" borderId="12" xfId="4" applyFont="1" applyFill="1" applyBorder="1" applyAlignment="1">
      <alignment vertical="center" wrapText="1"/>
    </xf>
    <xf numFmtId="0" fontId="11" fillId="3" borderId="2" xfId="4" applyFont="1" applyFill="1" applyBorder="1" applyAlignment="1">
      <alignment vertical="center" wrapText="1"/>
    </xf>
    <xf numFmtId="3" fontId="17" fillId="0" borderId="20" xfId="2" applyNumberFormat="1" applyFont="1" applyBorder="1" applyAlignment="1">
      <alignment horizontal="right" vertical="center"/>
    </xf>
    <xf numFmtId="49" fontId="16" fillId="5" borderId="7" xfId="4" applyNumberFormat="1" applyFont="1" applyFill="1" applyBorder="1" applyAlignment="1">
      <alignment horizontal="center" vertical="center" wrapText="1"/>
    </xf>
    <xf numFmtId="49" fontId="16" fillId="5" borderId="5" xfId="4" applyNumberFormat="1" applyFont="1" applyFill="1" applyBorder="1" applyAlignment="1">
      <alignment horizontal="center" vertical="center" wrapText="1"/>
    </xf>
    <xf numFmtId="49" fontId="6" fillId="0" borderId="20" xfId="4" applyNumberFormat="1" applyFont="1" applyBorder="1" applyAlignment="1">
      <alignment horizontal="center" vertical="center" wrapText="1"/>
    </xf>
    <xf numFmtId="49" fontId="6" fillId="0" borderId="9" xfId="4" applyNumberFormat="1" applyFont="1" applyBorder="1" applyAlignment="1">
      <alignment horizontal="center" vertical="center" wrapText="1"/>
    </xf>
    <xf numFmtId="3" fontId="17" fillId="0" borderId="9" xfId="3" applyNumberFormat="1" applyFont="1" applyFill="1" applyBorder="1" applyAlignment="1">
      <alignment horizontal="right" vertical="center"/>
    </xf>
    <xf numFmtId="49" fontId="6" fillId="6" borderId="14" xfId="4" applyNumberFormat="1" applyFont="1" applyFill="1" applyBorder="1" applyAlignment="1">
      <alignment horizontal="center" vertical="center" wrapText="1"/>
    </xf>
    <xf numFmtId="3" fontId="17" fillId="0" borderId="18" xfId="3" applyNumberFormat="1" applyFont="1" applyFill="1" applyBorder="1" applyAlignment="1">
      <alignment horizontal="right" vertical="center"/>
    </xf>
    <xf numFmtId="49" fontId="16" fillId="5" borderId="9" xfId="4" applyNumberFormat="1" applyFont="1" applyFill="1" applyBorder="1" applyAlignment="1">
      <alignment horizontal="center" vertical="center" wrapText="1"/>
    </xf>
    <xf numFmtId="0" fontId="6" fillId="6" borderId="34" xfId="4" applyFont="1" applyFill="1" applyBorder="1" applyAlignment="1">
      <alignment horizontal="left" vertical="center" wrapText="1"/>
    </xf>
    <xf numFmtId="0" fontId="6" fillId="0" borderId="20" xfId="4" applyFont="1" applyBorder="1" applyAlignment="1">
      <alignment horizontal="left" vertical="center" wrapText="1"/>
    </xf>
    <xf numFmtId="0" fontId="15" fillId="4" borderId="7" xfId="4" applyFont="1" applyFill="1" applyBorder="1" applyAlignment="1">
      <alignment horizontal="left" vertical="center" wrapText="1"/>
    </xf>
    <xf numFmtId="0" fontId="6" fillId="0" borderId="31" xfId="2" applyFont="1" applyBorder="1" applyAlignment="1">
      <alignment horizontal="left" vertical="center" wrapText="1"/>
    </xf>
    <xf numFmtId="0" fontId="16" fillId="5" borderId="5" xfId="4" applyFont="1" applyFill="1" applyBorder="1" applyAlignment="1">
      <alignment horizontal="left" vertical="center" wrapText="1"/>
    </xf>
    <xf numFmtId="4" fontId="16" fillId="5" borderId="21" xfId="2" applyNumberFormat="1" applyFont="1" applyFill="1" applyBorder="1" applyAlignment="1">
      <alignment horizontal="right" vertical="center"/>
    </xf>
    <xf numFmtId="4" fontId="16" fillId="5" borderId="29" xfId="2" applyNumberFormat="1" applyFont="1" applyFill="1" applyBorder="1" applyAlignment="1">
      <alignment horizontal="right" vertical="center"/>
    </xf>
    <xf numFmtId="0" fontId="6" fillId="6" borderId="31" xfId="4" applyFont="1" applyFill="1" applyBorder="1" applyAlignment="1">
      <alignment horizontal="left" vertical="center" wrapText="1"/>
    </xf>
    <xf numFmtId="0" fontId="6" fillId="6" borderId="20" xfId="4" applyFont="1" applyFill="1" applyBorder="1" applyAlignment="1">
      <alignment vertical="center" wrapText="1"/>
    </xf>
    <xf numFmtId="0" fontId="6" fillId="6" borderId="30" xfId="4" applyFont="1" applyFill="1" applyBorder="1" applyAlignment="1">
      <alignment vertical="center" wrapText="1"/>
    </xf>
    <xf numFmtId="0" fontId="6" fillId="6" borderId="20" xfId="4" quotePrefix="1" applyFont="1" applyFill="1" applyBorder="1" applyAlignment="1">
      <alignment horizontal="left" vertical="center" wrapText="1"/>
    </xf>
    <xf numFmtId="0" fontId="6" fillId="6" borderId="20" xfId="4" applyFont="1" applyFill="1" applyBorder="1" applyAlignment="1">
      <alignment horizontal="left" vertical="center" wrapText="1"/>
    </xf>
    <xf numFmtId="10" fontId="10" fillId="5" borderId="18" xfId="1" applyNumberFormat="1" applyFont="1" applyFill="1" applyBorder="1" applyAlignment="1">
      <alignment horizontal="right" vertical="center"/>
    </xf>
    <xf numFmtId="3" fontId="6" fillId="0" borderId="9" xfId="2" applyNumberFormat="1" applyFont="1" applyBorder="1" applyAlignment="1">
      <alignment horizontal="right" vertical="center"/>
    </xf>
    <xf numFmtId="4" fontId="6" fillId="0" borderId="27" xfId="2" applyNumberFormat="1" applyFont="1" applyBorder="1" applyAlignment="1">
      <alignment horizontal="right" vertical="center"/>
    </xf>
    <xf numFmtId="10" fontId="17" fillId="0" borderId="9" xfId="1" applyNumberFormat="1" applyFont="1" applyFill="1" applyBorder="1" applyAlignment="1">
      <alignment horizontal="right" vertical="center"/>
    </xf>
    <xf numFmtId="0" fontId="6" fillId="6" borderId="46" xfId="4" applyFont="1" applyFill="1" applyBorder="1" applyAlignment="1">
      <alignment horizontal="left" vertical="center" wrapText="1"/>
    </xf>
    <xf numFmtId="0" fontId="6" fillId="6" borderId="31" xfId="2" applyFont="1" applyFill="1" applyBorder="1" applyAlignment="1">
      <alignment vertical="center" wrapText="1"/>
    </xf>
    <xf numFmtId="49" fontId="6" fillId="0" borderId="14" xfId="2" applyNumberFormat="1" applyFont="1" applyBorder="1" applyAlignment="1">
      <alignment horizontal="center" vertical="center" wrapText="1"/>
    </xf>
    <xf numFmtId="49" fontId="16" fillId="5" borderId="14" xfId="4" applyNumberFormat="1" applyFont="1" applyFill="1" applyBorder="1" applyAlignment="1">
      <alignment horizontal="center" vertical="center" wrapText="1"/>
    </xf>
    <xf numFmtId="0" fontId="6" fillId="6" borderId="16" xfId="4" applyFont="1" applyFill="1" applyBorder="1" applyAlignment="1">
      <alignment horizontal="left" vertical="center" wrapText="1"/>
    </xf>
    <xf numFmtId="4" fontId="10" fillId="5" borderId="25" xfId="2" applyNumberFormat="1" applyFont="1" applyFill="1" applyBorder="1" applyAlignment="1">
      <alignment horizontal="right" vertical="center"/>
    </xf>
    <xf numFmtId="0" fontId="30" fillId="6" borderId="30" xfId="2" applyFont="1" applyFill="1" applyBorder="1" applyAlignment="1">
      <alignment vertical="center" wrapText="1"/>
    </xf>
    <xf numFmtId="0" fontId="6" fillId="0" borderId="17" xfId="2" quotePrefix="1" applyFont="1" applyBorder="1" applyAlignment="1">
      <alignment vertical="center" wrapText="1"/>
    </xf>
    <xf numFmtId="0" fontId="6" fillId="0" borderId="21" xfId="2" quotePrefix="1" applyFont="1" applyBorder="1" applyAlignment="1">
      <alignment vertical="center" wrapText="1"/>
    </xf>
    <xf numFmtId="0" fontId="6" fillId="0" borderId="20" xfId="2" quotePrefix="1" applyFont="1" applyBorder="1" applyAlignment="1">
      <alignment vertical="center" wrapText="1"/>
    </xf>
    <xf numFmtId="0" fontId="6" fillId="0" borderId="9" xfId="4" quotePrefix="1" applyFont="1" applyBorder="1" applyAlignment="1">
      <alignment horizontal="left" vertical="center" wrapText="1"/>
    </xf>
    <xf numFmtId="0" fontId="36" fillId="0" borderId="14" xfId="4" applyFont="1" applyBorder="1" applyAlignment="1">
      <alignment vertical="center" wrapText="1"/>
    </xf>
    <xf numFmtId="0" fontId="37" fillId="6" borderId="31" xfId="4" applyFont="1" applyFill="1" applyBorder="1" applyAlignment="1">
      <alignment horizontal="center" vertical="center" wrapText="1"/>
    </xf>
    <xf numFmtId="0" fontId="9" fillId="6" borderId="21" xfId="4" applyFont="1" applyFill="1" applyBorder="1" applyAlignment="1">
      <alignment horizontal="left" vertical="center" wrapText="1"/>
    </xf>
    <xf numFmtId="49" fontId="9" fillId="6" borderId="20" xfId="4" applyNumberFormat="1" applyFont="1" applyFill="1" applyBorder="1" applyAlignment="1">
      <alignment horizontal="center" vertical="center" wrapText="1"/>
    </xf>
    <xf numFmtId="3" fontId="10" fillId="5" borderId="18" xfId="2" applyNumberFormat="1" applyFont="1" applyFill="1" applyBorder="1" applyAlignment="1">
      <alignment horizontal="right" vertical="center"/>
    </xf>
    <xf numFmtId="10" fontId="14" fillId="5" borderId="16" xfId="1" applyNumberFormat="1" applyFont="1" applyFill="1" applyBorder="1" applyAlignment="1">
      <alignment horizontal="right" vertical="center"/>
    </xf>
    <xf numFmtId="10" fontId="14" fillId="5" borderId="18" xfId="1" applyNumberFormat="1" applyFont="1" applyFill="1" applyBorder="1" applyAlignment="1">
      <alignment horizontal="right" vertical="center"/>
    </xf>
    <xf numFmtId="4" fontId="10" fillId="5" borderId="3" xfId="2" applyNumberFormat="1" applyFont="1" applyFill="1" applyBorder="1" applyAlignment="1">
      <alignment horizontal="right" vertical="center"/>
    </xf>
    <xf numFmtId="3" fontId="16" fillId="5" borderId="20" xfId="2" applyNumberFormat="1" applyFont="1" applyFill="1" applyBorder="1" applyAlignment="1">
      <alignment horizontal="right" vertical="center"/>
    </xf>
    <xf numFmtId="10" fontId="14" fillId="3" borderId="2" xfId="1" applyNumberFormat="1" applyFont="1" applyFill="1" applyBorder="1" applyAlignment="1">
      <alignment horizontal="right" vertical="center"/>
    </xf>
    <xf numFmtId="0" fontId="15" fillId="3" borderId="2" xfId="4" applyFont="1" applyFill="1" applyBorder="1" applyAlignment="1">
      <alignment horizontal="left" vertical="center" wrapText="1"/>
    </xf>
    <xf numFmtId="0" fontId="11" fillId="3" borderId="2" xfId="4" applyFont="1" applyFill="1" applyBorder="1" applyAlignment="1">
      <alignment horizontal="left" vertical="center" wrapText="1"/>
    </xf>
    <xf numFmtId="0" fontId="11" fillId="6" borderId="14" xfId="4" applyFont="1" applyFill="1" applyBorder="1" applyAlignment="1">
      <alignment vertical="center" wrapText="1"/>
    </xf>
    <xf numFmtId="0" fontId="15" fillId="4" borderId="10" xfId="4" applyFont="1" applyFill="1" applyBorder="1" applyAlignment="1">
      <alignment horizontal="center" vertical="center" wrapText="1"/>
    </xf>
    <xf numFmtId="0" fontId="15" fillId="4" borderId="8" xfId="4" applyFont="1" applyFill="1" applyBorder="1" applyAlignment="1">
      <alignment vertical="center" wrapText="1"/>
    </xf>
    <xf numFmtId="0" fontId="15" fillId="4" borderId="7" xfId="4" applyFont="1" applyFill="1" applyBorder="1" applyAlignment="1">
      <alignment vertical="center" wrapText="1"/>
    </xf>
    <xf numFmtId="4" fontId="14" fillId="4" borderId="25" xfId="2" applyNumberFormat="1" applyFont="1" applyFill="1" applyBorder="1" applyAlignment="1">
      <alignment horizontal="right" vertical="center"/>
    </xf>
    <xf numFmtId="0" fontId="6" fillId="6" borderId="23" xfId="4" applyFont="1" applyFill="1" applyBorder="1" applyAlignment="1">
      <alignment horizontal="left" vertical="center" wrapText="1"/>
    </xf>
    <xf numFmtId="49" fontId="6" fillId="6" borderId="18" xfId="4" applyNumberFormat="1" applyFont="1" applyFill="1" applyBorder="1" applyAlignment="1">
      <alignment horizontal="center" vertical="center" wrapText="1"/>
    </xf>
    <xf numFmtId="0" fontId="6" fillId="0" borderId="19" xfId="4" applyFont="1" applyBorder="1" applyAlignment="1">
      <alignment horizontal="left" vertical="center" wrapText="1"/>
    </xf>
    <xf numFmtId="3" fontId="17" fillId="6" borderId="18" xfId="2" applyNumberFormat="1" applyFont="1" applyFill="1" applyBorder="1" applyAlignment="1">
      <alignment horizontal="right" vertical="center"/>
    </xf>
    <xf numFmtId="0" fontId="6" fillId="6" borderId="19" xfId="4" applyFont="1" applyFill="1" applyBorder="1" applyAlignment="1">
      <alignment horizontal="left" vertical="center" wrapText="1"/>
    </xf>
    <xf numFmtId="0" fontId="6" fillId="6" borderId="19" xfId="4" applyFont="1" applyFill="1" applyBorder="1" applyAlignment="1">
      <alignment vertical="center" wrapText="1"/>
    </xf>
    <xf numFmtId="3" fontId="17" fillId="0" borderId="18" xfId="2" applyNumberFormat="1" applyFont="1" applyBorder="1" applyAlignment="1">
      <alignment horizontal="right" vertical="center"/>
    </xf>
    <xf numFmtId="4" fontId="10" fillId="5" borderId="27" xfId="2" applyNumberFormat="1" applyFont="1" applyFill="1" applyBorder="1" applyAlignment="1">
      <alignment horizontal="right" vertical="center"/>
    </xf>
    <xf numFmtId="0" fontId="29" fillId="6" borderId="25" xfId="4" applyFont="1" applyFill="1" applyBorder="1" applyAlignment="1">
      <alignment vertical="center" wrapText="1"/>
    </xf>
    <xf numFmtId="0" fontId="15" fillId="0" borderId="34" xfId="4" applyFont="1" applyBorder="1" applyAlignment="1">
      <alignment horizontal="center" vertical="center" wrapText="1"/>
    </xf>
    <xf numFmtId="0" fontId="6" fillId="0" borderId="22" xfId="4" applyFont="1" applyBorder="1" applyAlignment="1">
      <alignment vertical="center" wrapText="1"/>
    </xf>
    <xf numFmtId="0" fontId="6" fillId="0" borderId="20" xfId="4" applyFont="1" applyBorder="1" applyAlignment="1">
      <alignment horizontal="center" vertical="center" wrapText="1"/>
    </xf>
    <xf numFmtId="0" fontId="16" fillId="5" borderId="16" xfId="2" applyFont="1" applyFill="1" applyBorder="1" applyAlignment="1">
      <alignment horizontal="left" vertical="center" wrapText="1"/>
    </xf>
    <xf numFmtId="0" fontId="15" fillId="4" borderId="12" xfId="4" applyFont="1" applyFill="1" applyBorder="1" applyAlignment="1">
      <alignment vertical="center" wrapText="1"/>
    </xf>
    <xf numFmtId="0" fontId="15" fillId="4" borderId="2" xfId="4" applyFont="1" applyFill="1" applyBorder="1" applyAlignment="1">
      <alignment vertical="center" wrapText="1"/>
    </xf>
    <xf numFmtId="0" fontId="16" fillId="5" borderId="16" xfId="4" applyFont="1" applyFill="1" applyBorder="1" applyAlignment="1">
      <alignment horizontal="left" vertical="center" wrapText="1"/>
    </xf>
    <xf numFmtId="0" fontId="15" fillId="6" borderId="31" xfId="4" applyFont="1" applyFill="1" applyBorder="1" applyAlignment="1">
      <alignment horizontal="center" vertical="center" wrapText="1"/>
    </xf>
    <xf numFmtId="0" fontId="6" fillId="0" borderId="23" xfId="4" applyFont="1" applyBorder="1" applyAlignment="1">
      <alignment vertical="center" wrapText="1"/>
    </xf>
    <xf numFmtId="0" fontId="6" fillId="6" borderId="20" xfId="4" applyFont="1" applyFill="1" applyBorder="1" applyAlignment="1">
      <alignment horizontal="center" vertical="center" wrapText="1"/>
    </xf>
    <xf numFmtId="0" fontId="6" fillId="0" borderId="17" xfId="4" quotePrefix="1" applyFont="1" applyBorder="1" applyAlignment="1">
      <alignment horizontal="left" vertical="center" wrapText="1"/>
    </xf>
    <xf numFmtId="0" fontId="6" fillId="0" borderId="16" xfId="4" applyFont="1" applyBorder="1" applyAlignment="1">
      <alignment horizontal="center" vertical="center" wrapText="1"/>
    </xf>
    <xf numFmtId="0" fontId="6" fillId="0" borderId="21" xfId="4" applyFont="1" applyBorder="1" applyAlignment="1">
      <alignment horizontal="left" vertical="center" wrapText="1"/>
    </xf>
    <xf numFmtId="0" fontId="6" fillId="5" borderId="16" xfId="4" applyFont="1" applyFill="1" applyBorder="1" applyAlignment="1">
      <alignment horizontal="center" vertical="center" wrapText="1"/>
    </xf>
    <xf numFmtId="3" fontId="10" fillId="5" borderId="16" xfId="2" applyNumberFormat="1" applyFont="1" applyFill="1" applyBorder="1" applyAlignment="1">
      <alignment horizontal="right" vertical="center"/>
    </xf>
    <xf numFmtId="0" fontId="6" fillId="0" borderId="19" xfId="4" applyFont="1" applyBorder="1" applyAlignment="1">
      <alignment vertical="center" wrapText="1"/>
    </xf>
    <xf numFmtId="0" fontId="6" fillId="6" borderId="18" xfId="4" applyFont="1" applyFill="1" applyBorder="1" applyAlignment="1">
      <alignment horizontal="center" vertical="center" wrapText="1"/>
    </xf>
    <xf numFmtId="10" fontId="10" fillId="5" borderId="3" xfId="1" applyNumberFormat="1" applyFont="1" applyFill="1" applyBorder="1" applyAlignment="1">
      <alignment horizontal="right" vertical="center"/>
    </xf>
    <xf numFmtId="0" fontId="15" fillId="6" borderId="35" xfId="4" applyFont="1" applyFill="1" applyBorder="1" applyAlignment="1">
      <alignment horizontal="center" vertical="center" wrapText="1"/>
    </xf>
    <xf numFmtId="3" fontId="10" fillId="5" borderId="9" xfId="3" applyNumberFormat="1" applyFont="1" applyFill="1" applyBorder="1" applyAlignment="1">
      <alignment horizontal="right" vertical="center"/>
    </xf>
    <xf numFmtId="3" fontId="16" fillId="5" borderId="9" xfId="2" applyNumberFormat="1" applyFont="1" applyFill="1" applyBorder="1" applyAlignment="1">
      <alignment horizontal="right" vertical="center"/>
    </xf>
    <xf numFmtId="0" fontId="15" fillId="4" borderId="7" xfId="4" applyFont="1" applyFill="1" applyBorder="1" applyAlignment="1">
      <alignment horizontal="center" vertical="center" wrapText="1"/>
    </xf>
    <xf numFmtId="0" fontId="6" fillId="6" borderId="23" xfId="4" applyFont="1" applyFill="1" applyBorder="1" applyAlignment="1">
      <alignment vertical="center" wrapText="1"/>
    </xf>
    <xf numFmtId="49" fontId="6" fillId="6" borderId="20" xfId="4" applyNumberFormat="1" applyFont="1" applyFill="1" applyBorder="1" applyAlignment="1">
      <alignment horizontal="center" vertical="center" wrapText="1"/>
    </xf>
    <xf numFmtId="0" fontId="6" fillId="0" borderId="41" xfId="0" applyFont="1" applyBorder="1" applyAlignment="1">
      <alignment vertical="center" wrapText="1"/>
    </xf>
    <xf numFmtId="0" fontId="15" fillId="4" borderId="2" xfId="4" applyFont="1" applyFill="1" applyBorder="1" applyAlignment="1">
      <alignment horizontal="center" vertical="center" wrapText="1"/>
    </xf>
    <xf numFmtId="3" fontId="6" fillId="6" borderId="20" xfId="2" applyNumberFormat="1" applyFont="1" applyFill="1" applyBorder="1" applyAlignment="1">
      <alignment horizontal="right" vertical="center"/>
    </xf>
    <xf numFmtId="4" fontId="6" fillId="6" borderId="21" xfId="2" applyNumberFormat="1" applyFont="1" applyFill="1" applyBorder="1" applyAlignment="1">
      <alignment horizontal="right" vertical="center"/>
    </xf>
    <xf numFmtId="0" fontId="6" fillId="0" borderId="21" xfId="4" applyFont="1" applyBorder="1" applyAlignment="1">
      <alignment vertical="center" wrapText="1"/>
    </xf>
    <xf numFmtId="0" fontId="16" fillId="5" borderId="7" xfId="4" applyFont="1" applyFill="1" applyBorder="1" applyAlignment="1">
      <alignment horizontal="left" vertical="center" wrapText="1"/>
    </xf>
    <xf numFmtId="0" fontId="16" fillId="5" borderId="5" xfId="2" applyFont="1" applyFill="1" applyBorder="1" applyAlignment="1">
      <alignment horizontal="left" vertical="center" wrapText="1"/>
    </xf>
    <xf numFmtId="0" fontId="15" fillId="3" borderId="2" xfId="2" applyFont="1" applyFill="1" applyBorder="1" applyAlignment="1">
      <alignment horizontal="center" vertical="center" wrapText="1"/>
    </xf>
    <xf numFmtId="0" fontId="39" fillId="3" borderId="12" xfId="2" applyFont="1" applyFill="1" applyBorder="1" applyAlignment="1">
      <alignment vertical="center" wrapText="1"/>
    </xf>
    <xf numFmtId="0" fontId="6" fillId="0" borderId="23" xfId="2" applyFont="1" applyBorder="1" applyAlignment="1">
      <alignment horizontal="left" vertical="center" wrapText="1"/>
    </xf>
    <xf numFmtId="49" fontId="6" fillId="6" borderId="16" xfId="4" applyNumberFormat="1" applyFont="1" applyFill="1" applyBorder="1" applyAlignment="1">
      <alignment horizontal="center" vertical="center" wrapText="1"/>
    </xf>
    <xf numFmtId="49" fontId="6" fillId="0" borderId="18" xfId="4" applyNumberFormat="1" applyFont="1" applyBorder="1" applyAlignment="1">
      <alignment horizontal="center" vertical="center" wrapText="1"/>
    </xf>
    <xf numFmtId="0" fontId="6" fillId="6" borderId="19" xfId="2" quotePrefix="1" applyFont="1" applyFill="1" applyBorder="1" applyAlignment="1">
      <alignment horizontal="left" vertical="center" wrapText="1"/>
    </xf>
    <xf numFmtId="0" fontId="6" fillId="6" borderId="20" xfId="2" quotePrefix="1" applyFont="1" applyFill="1" applyBorder="1" applyAlignment="1">
      <alignment horizontal="center" vertical="center" wrapText="1"/>
    </xf>
    <xf numFmtId="3" fontId="17" fillId="0" borderId="31" xfId="3" applyNumberFormat="1" applyFont="1" applyFill="1" applyBorder="1" applyAlignment="1">
      <alignment horizontal="right" vertical="center"/>
    </xf>
    <xf numFmtId="3" fontId="6" fillId="0" borderId="31" xfId="2" applyNumberFormat="1" applyFont="1" applyBorder="1" applyAlignment="1">
      <alignment horizontal="right" vertical="center"/>
    </xf>
    <xf numFmtId="3" fontId="17" fillId="0" borderId="36" xfId="3" applyNumberFormat="1" applyFont="1" applyFill="1" applyBorder="1" applyAlignment="1">
      <alignment horizontal="right" vertical="center"/>
    </xf>
    <xf numFmtId="3" fontId="6" fillId="0" borderId="36" xfId="2" applyNumberFormat="1" applyFont="1" applyBorder="1" applyAlignment="1">
      <alignment horizontal="right" vertical="center"/>
    </xf>
    <xf numFmtId="0" fontId="6" fillId="0" borderId="7" xfId="2" quotePrefix="1" applyFont="1" applyBorder="1" applyAlignment="1">
      <alignment horizontal="left" vertical="center" wrapText="1"/>
    </xf>
    <xf numFmtId="3" fontId="17" fillId="0" borderId="35" xfId="2" applyNumberFormat="1" applyFont="1" applyBorder="1" applyAlignment="1">
      <alignment horizontal="right" vertical="center"/>
    </xf>
    <xf numFmtId="3" fontId="17" fillId="0" borderId="31" xfId="2" applyNumberFormat="1" applyFont="1" applyBorder="1" applyAlignment="1">
      <alignment horizontal="right" vertical="center"/>
    </xf>
    <xf numFmtId="4" fontId="17" fillId="0" borderId="23" xfId="2" applyNumberFormat="1" applyFont="1" applyBorder="1" applyAlignment="1">
      <alignment horizontal="right" vertical="center"/>
    </xf>
    <xf numFmtId="49" fontId="11" fillId="3" borderId="2" xfId="2" applyNumberFormat="1" applyFont="1" applyFill="1" applyBorder="1" applyAlignment="1">
      <alignment horizontal="center" vertical="center" wrapText="1"/>
    </xf>
    <xf numFmtId="49" fontId="11" fillId="3" borderId="6" xfId="2" applyNumberFormat="1" applyFont="1" applyFill="1" applyBorder="1" applyAlignment="1">
      <alignment horizontal="center" vertical="center" wrapText="1"/>
    </xf>
    <xf numFmtId="49" fontId="11" fillId="3" borderId="4" xfId="2" applyNumberFormat="1" applyFont="1" applyFill="1" applyBorder="1" applyAlignment="1">
      <alignment horizontal="left" vertical="center" wrapText="1"/>
    </xf>
    <xf numFmtId="49" fontId="11" fillId="3" borderId="3" xfId="2" applyNumberFormat="1" applyFont="1" applyFill="1" applyBorder="1" applyAlignment="1">
      <alignment horizontal="left" vertical="center" wrapText="1"/>
    </xf>
    <xf numFmtId="3" fontId="11" fillId="3" borderId="18" xfId="2" applyNumberFormat="1" applyFont="1" applyFill="1" applyBorder="1" applyAlignment="1">
      <alignment horizontal="right" vertical="center"/>
    </xf>
    <xf numFmtId="4" fontId="11" fillId="3" borderId="2" xfId="2" applyNumberFormat="1" applyFont="1" applyFill="1" applyBorder="1" applyAlignment="1">
      <alignment horizontal="right" vertical="center"/>
    </xf>
    <xf numFmtId="49" fontId="11" fillId="4" borderId="11" xfId="2" applyNumberFormat="1" applyFont="1" applyFill="1" applyBorder="1" applyAlignment="1">
      <alignment horizontal="center" vertical="center" wrapText="1"/>
    </xf>
    <xf numFmtId="0" fontId="11" fillId="4" borderId="12" xfId="2" applyFont="1" applyFill="1" applyBorder="1" applyAlignment="1">
      <alignment vertical="center" wrapText="1"/>
    </xf>
    <xf numFmtId="0" fontId="11" fillId="4" borderId="2" xfId="2" applyFont="1" applyFill="1" applyBorder="1" applyAlignment="1">
      <alignment vertical="center" wrapText="1"/>
    </xf>
    <xf numFmtId="3" fontId="11" fillId="4" borderId="2" xfId="2" applyNumberFormat="1" applyFont="1" applyFill="1" applyBorder="1" applyAlignment="1">
      <alignment horizontal="right" vertical="center"/>
    </xf>
    <xf numFmtId="4" fontId="11" fillId="4" borderId="12" xfId="2" applyNumberFormat="1" applyFont="1" applyFill="1" applyBorder="1" applyAlignment="1">
      <alignment horizontal="right" vertical="center"/>
    </xf>
    <xf numFmtId="0" fontId="16" fillId="5" borderId="3" xfId="2" quotePrefix="1" applyFont="1" applyFill="1" applyBorder="1" applyAlignment="1">
      <alignment horizontal="left" vertical="center" wrapText="1"/>
    </xf>
    <xf numFmtId="3" fontId="10" fillId="5" borderId="30" xfId="2" applyNumberFormat="1" applyFont="1" applyFill="1" applyBorder="1" applyAlignment="1">
      <alignment horizontal="right" vertical="center"/>
    </xf>
    <xf numFmtId="4" fontId="10" fillId="5" borderId="30" xfId="2" applyNumberFormat="1" applyFont="1" applyFill="1" applyBorder="1" applyAlignment="1">
      <alignment horizontal="right" vertical="center"/>
    </xf>
    <xf numFmtId="0" fontId="6" fillId="6" borderId="20" xfId="2" quotePrefix="1" applyFont="1" applyFill="1" applyBorder="1" applyAlignment="1">
      <alignment vertical="center" wrapText="1"/>
    </xf>
    <xf numFmtId="0" fontId="16" fillId="5" borderId="16" xfId="2" quotePrefix="1" applyFont="1" applyFill="1" applyBorder="1" applyAlignment="1">
      <alignment horizontal="left" vertical="center" wrapText="1"/>
    </xf>
    <xf numFmtId="3" fontId="10" fillId="5" borderId="34" xfId="2" applyNumberFormat="1" applyFont="1" applyFill="1" applyBorder="1" applyAlignment="1">
      <alignment horizontal="right" vertical="center"/>
    </xf>
    <xf numFmtId="4" fontId="10" fillId="5" borderId="34" xfId="2" applyNumberFormat="1" applyFont="1" applyFill="1" applyBorder="1" applyAlignment="1">
      <alignment horizontal="right" vertical="center"/>
    </xf>
    <xf numFmtId="0" fontId="16" fillId="0" borderId="0" xfId="2" applyFont="1" applyAlignment="1">
      <alignment horizontal="left" vertical="center" wrapText="1"/>
    </xf>
    <xf numFmtId="0" fontId="16" fillId="6" borderId="1" xfId="2" applyFont="1" applyFill="1" applyBorder="1" applyAlignment="1">
      <alignment vertical="center" wrapText="1"/>
    </xf>
    <xf numFmtId="4" fontId="14" fillId="4" borderId="14" xfId="2" applyNumberFormat="1" applyFont="1" applyFill="1" applyBorder="1" applyAlignment="1">
      <alignment horizontal="right" vertical="center"/>
    </xf>
    <xf numFmtId="4" fontId="3" fillId="0" borderId="0" xfId="2" applyNumberFormat="1"/>
    <xf numFmtId="3" fontId="14" fillId="3" borderId="3" xfId="2" applyNumberFormat="1" applyFont="1" applyFill="1" applyBorder="1" applyAlignment="1">
      <alignment horizontal="right" vertical="center"/>
    </xf>
    <xf numFmtId="4" fontId="14" fillId="3" borderId="3" xfId="2" applyNumberFormat="1" applyFont="1" applyFill="1" applyBorder="1" applyAlignment="1">
      <alignment horizontal="right" vertical="center"/>
    </xf>
    <xf numFmtId="0" fontId="6" fillId="6" borderId="3" xfId="4" applyFont="1" applyFill="1" applyBorder="1" applyAlignment="1">
      <alignment vertical="center" wrapText="1"/>
    </xf>
    <xf numFmtId="0" fontId="6" fillId="6" borderId="14" xfId="4" applyFont="1" applyFill="1" applyBorder="1" applyAlignment="1">
      <alignment vertical="center" wrapText="1"/>
    </xf>
    <xf numFmtId="0" fontId="16" fillId="6" borderId="18" xfId="4" applyFont="1" applyFill="1" applyBorder="1" applyAlignment="1">
      <alignment vertical="center" wrapText="1"/>
    </xf>
    <xf numFmtId="0" fontId="16" fillId="5" borderId="18" xfId="4" applyFont="1" applyFill="1" applyBorder="1" applyAlignment="1">
      <alignment horizontal="left" vertical="center" wrapText="1"/>
    </xf>
    <xf numFmtId="4" fontId="6" fillId="6" borderId="29" xfId="2" applyNumberFormat="1" applyFont="1" applyFill="1" applyBorder="1" applyAlignment="1">
      <alignment horizontal="right" vertical="center"/>
    </xf>
    <xf numFmtId="10" fontId="14" fillId="0" borderId="18" xfId="1" applyNumberFormat="1" applyFont="1" applyFill="1" applyBorder="1" applyAlignment="1">
      <alignment horizontal="right" vertical="center"/>
    </xf>
    <xf numFmtId="0" fontId="16" fillId="5" borderId="3" xfId="4" applyFont="1" applyFill="1" applyBorder="1" applyAlignment="1">
      <alignment horizontal="left" vertical="center" wrapText="1"/>
    </xf>
    <xf numFmtId="0" fontId="6" fillId="6" borderId="22" xfId="4" applyFont="1" applyFill="1" applyBorder="1" applyAlignment="1">
      <alignment vertical="center" wrapText="1"/>
    </xf>
    <xf numFmtId="0" fontId="16" fillId="6" borderId="7" xfId="4" applyFont="1" applyFill="1" applyBorder="1" applyAlignment="1">
      <alignment vertical="center" wrapText="1"/>
    </xf>
    <xf numFmtId="0" fontId="6" fillId="6" borderId="26" xfId="4" applyFont="1" applyFill="1" applyBorder="1" applyAlignment="1">
      <alignment vertical="center" wrapText="1"/>
    </xf>
    <xf numFmtId="0" fontId="16" fillId="6" borderId="3" xfId="4" applyFont="1" applyFill="1" applyBorder="1" applyAlignment="1">
      <alignment vertical="center" wrapText="1"/>
    </xf>
    <xf numFmtId="0" fontId="6" fillId="6" borderId="15" xfId="4" applyFont="1" applyFill="1" applyBorder="1" applyAlignment="1">
      <alignment vertical="center" wrapText="1"/>
    </xf>
    <xf numFmtId="0" fontId="6" fillId="6" borderId="5" xfId="4" applyFont="1" applyFill="1" applyBorder="1" applyAlignment="1">
      <alignment horizontal="center" vertical="center" wrapText="1"/>
    </xf>
    <xf numFmtId="0" fontId="16" fillId="6" borderId="14" xfId="4" applyFont="1" applyFill="1" applyBorder="1" applyAlignment="1">
      <alignment vertical="center" wrapText="1"/>
    </xf>
    <xf numFmtId="0" fontId="6" fillId="6" borderId="16" xfId="4" applyFont="1" applyFill="1" applyBorder="1" applyAlignment="1">
      <alignment horizontal="center" vertical="center" wrapText="1"/>
    </xf>
    <xf numFmtId="0" fontId="16" fillId="6" borderId="17" xfId="4" applyFont="1" applyFill="1" applyBorder="1" applyAlignment="1">
      <alignment vertical="center" wrapText="1"/>
    </xf>
    <xf numFmtId="0" fontId="6" fillId="6" borderId="21" xfId="4" applyFont="1" applyFill="1" applyBorder="1" applyAlignment="1">
      <alignment vertical="center" wrapText="1"/>
    </xf>
    <xf numFmtId="0" fontId="16" fillId="5" borderId="16" xfId="4" applyFont="1" applyFill="1" applyBorder="1" applyAlignment="1">
      <alignment horizontal="center" vertical="center" wrapText="1"/>
    </xf>
    <xf numFmtId="4" fontId="10" fillId="5" borderId="17" xfId="2" applyNumberFormat="1" applyFont="1" applyFill="1" applyBorder="1" applyAlignment="1">
      <alignment horizontal="right" vertical="center"/>
    </xf>
    <xf numFmtId="0" fontId="6" fillId="6" borderId="21" xfId="4" applyFont="1" applyFill="1" applyBorder="1" applyAlignment="1">
      <alignment horizontal="left" vertical="center" wrapText="1"/>
    </xf>
    <xf numFmtId="0" fontId="6" fillId="6" borderId="25" xfId="4" applyFont="1" applyFill="1" applyBorder="1" applyAlignment="1">
      <alignment horizontal="left" vertical="center" wrapText="1"/>
    </xf>
    <xf numFmtId="0" fontId="6" fillId="6" borderId="14" xfId="4" applyFont="1" applyFill="1" applyBorder="1" applyAlignment="1">
      <alignment horizontal="center" vertical="center" wrapText="1"/>
    </xf>
    <xf numFmtId="0" fontId="6" fillId="6" borderId="29" xfId="4" applyFont="1" applyFill="1" applyBorder="1" applyAlignment="1">
      <alignment horizontal="left" vertical="center" wrapText="1"/>
    </xf>
    <xf numFmtId="0" fontId="6" fillId="6" borderId="27" xfId="4" applyFont="1" applyFill="1" applyBorder="1" applyAlignment="1">
      <alignment horizontal="left" vertical="center" wrapText="1"/>
    </xf>
    <xf numFmtId="4" fontId="6" fillId="5" borderId="17" xfId="2" applyNumberFormat="1" applyFont="1" applyFill="1" applyBorder="1" applyAlignment="1">
      <alignment horizontal="right" vertical="center"/>
    </xf>
    <xf numFmtId="0" fontId="6" fillId="6" borderId="29" xfId="4" applyFont="1" applyFill="1" applyBorder="1" applyAlignment="1">
      <alignment vertical="center" wrapText="1"/>
    </xf>
    <xf numFmtId="0" fontId="16" fillId="6" borderId="18" xfId="4" applyFont="1" applyFill="1" applyBorder="1" applyAlignment="1">
      <alignment horizontal="left" vertical="center" wrapText="1"/>
    </xf>
    <xf numFmtId="0" fontId="16" fillId="6" borderId="14" xfId="4" applyFont="1" applyFill="1" applyBorder="1" applyAlignment="1">
      <alignment horizontal="left" vertical="center" wrapText="1"/>
    </xf>
    <xf numFmtId="0" fontId="6" fillId="6" borderId="7" xfId="4" applyFont="1" applyFill="1" applyBorder="1" applyAlignment="1">
      <alignment vertical="center" wrapText="1"/>
    </xf>
    <xf numFmtId="0" fontId="16" fillId="6" borderId="7" xfId="4" applyFont="1" applyFill="1" applyBorder="1" applyAlignment="1">
      <alignment horizontal="left" vertical="center" wrapText="1"/>
    </xf>
    <xf numFmtId="0" fontId="6" fillId="0" borderId="27" xfId="2" applyFont="1" applyBorder="1" applyAlignment="1">
      <alignment vertical="center" wrapText="1"/>
    </xf>
    <xf numFmtId="0" fontId="6" fillId="6" borderId="9" xfId="4" applyFont="1" applyFill="1" applyBorder="1" applyAlignment="1">
      <alignment horizontal="center" vertical="center" wrapText="1"/>
    </xf>
    <xf numFmtId="0" fontId="6" fillId="0" borderId="50" xfId="4" quotePrefix="1" applyFont="1" applyBorder="1" applyAlignment="1">
      <alignment vertical="center" wrapText="1"/>
    </xf>
    <xf numFmtId="0" fontId="6" fillId="0" borderId="27" xfId="4" quotePrefix="1" applyFont="1" applyBorder="1" applyAlignment="1">
      <alignment horizontal="left" vertical="center" wrapText="1"/>
    </xf>
    <xf numFmtId="10" fontId="17" fillId="5" borderId="20" xfId="1" applyNumberFormat="1" applyFont="1" applyFill="1" applyBorder="1" applyAlignment="1">
      <alignment horizontal="right" vertical="center"/>
    </xf>
    <xf numFmtId="0" fontId="6" fillId="0" borderId="23" xfId="4" quotePrefix="1" applyFont="1" applyBorder="1" applyAlignment="1">
      <alignment vertical="center" wrapText="1"/>
    </xf>
    <xf numFmtId="0" fontId="16" fillId="6" borderId="17" xfId="4" applyFont="1" applyFill="1" applyBorder="1" applyAlignment="1">
      <alignment horizontal="center" vertical="center" wrapText="1"/>
    </xf>
    <xf numFmtId="0" fontId="16" fillId="0" borderId="27" xfId="4" applyFont="1" applyBorder="1" applyAlignment="1">
      <alignment horizontal="left" vertical="center" wrapText="1"/>
    </xf>
    <xf numFmtId="0" fontId="6" fillId="6" borderId="9" xfId="2" applyFont="1" applyFill="1" applyBorder="1" applyAlignment="1">
      <alignment vertical="center" wrapText="1"/>
    </xf>
    <xf numFmtId="0" fontId="6" fillId="0" borderId="9" xfId="4" applyFont="1" applyBorder="1" applyAlignment="1">
      <alignment horizontal="center" vertical="center" wrapText="1"/>
    </xf>
    <xf numFmtId="3" fontId="17" fillId="0" borderId="9" xfId="2" applyNumberFormat="1" applyFont="1" applyBorder="1" applyAlignment="1">
      <alignment horizontal="right" vertical="center"/>
    </xf>
    <xf numFmtId="3" fontId="17" fillId="0" borderId="27" xfId="2" applyNumberFormat="1" applyFont="1" applyBorder="1" applyAlignment="1">
      <alignment horizontal="right" vertical="center"/>
    </xf>
    <xf numFmtId="4" fontId="10" fillId="5" borderId="14" xfId="2" applyNumberFormat="1" applyFont="1" applyFill="1" applyBorder="1" applyAlignment="1">
      <alignment horizontal="right" vertical="center"/>
    </xf>
    <xf numFmtId="3" fontId="14" fillId="4" borderId="12" xfId="2" applyNumberFormat="1" applyFont="1" applyFill="1" applyBorder="1" applyAlignment="1">
      <alignment horizontal="right" vertical="center"/>
    </xf>
    <xf numFmtId="3" fontId="14" fillId="4" borderId="25" xfId="2" applyNumberFormat="1" applyFont="1" applyFill="1" applyBorder="1" applyAlignment="1">
      <alignment horizontal="right" vertical="center"/>
    </xf>
    <xf numFmtId="0" fontId="16" fillId="6" borderId="30" xfId="4" applyFont="1" applyFill="1" applyBorder="1" applyAlignment="1">
      <alignment vertical="center" wrapText="1"/>
    </xf>
    <xf numFmtId="0" fontId="6" fillId="0" borderId="23" xfId="4" applyFont="1" applyBorder="1" applyAlignment="1">
      <alignment horizontal="left" vertical="center" wrapText="1"/>
    </xf>
    <xf numFmtId="4" fontId="10" fillId="5" borderId="18" xfId="2" applyNumberFormat="1" applyFont="1" applyFill="1" applyBorder="1" applyAlignment="1">
      <alignment horizontal="right" vertical="center"/>
    </xf>
    <xf numFmtId="0" fontId="16" fillId="6" borderId="16" xfId="2" applyFont="1" applyFill="1" applyBorder="1" applyAlignment="1">
      <alignment horizontal="center" vertical="center" wrapText="1"/>
    </xf>
    <xf numFmtId="0" fontId="6" fillId="6" borderId="18" xfId="2" quotePrefix="1" applyFont="1" applyFill="1" applyBorder="1" applyAlignment="1">
      <alignment horizontal="center" vertical="center" wrapText="1"/>
    </xf>
    <xf numFmtId="0" fontId="16" fillId="6" borderId="16" xfId="4" applyFont="1" applyFill="1" applyBorder="1" applyAlignment="1">
      <alignment horizontal="center" vertical="center" wrapText="1"/>
    </xf>
    <xf numFmtId="49" fontId="6" fillId="0" borderId="14" xfId="4" applyNumberFormat="1" applyFont="1" applyBorder="1" applyAlignment="1">
      <alignment horizontal="center" vertical="center" wrapText="1"/>
    </xf>
    <xf numFmtId="0" fontId="6" fillId="0" borderId="18" xfId="4" applyFont="1" applyBorder="1" applyAlignment="1">
      <alignment horizontal="left" vertical="center" wrapText="1"/>
    </xf>
    <xf numFmtId="0" fontId="16" fillId="6" borderId="9" xfId="4" applyFont="1" applyFill="1" applyBorder="1" applyAlignment="1">
      <alignment horizontal="left" vertical="center" wrapText="1"/>
    </xf>
    <xf numFmtId="3" fontId="14" fillId="3" borderId="12" xfId="2" applyNumberFormat="1" applyFont="1" applyFill="1" applyBorder="1" applyAlignment="1">
      <alignment horizontal="right" vertical="center"/>
    </xf>
    <xf numFmtId="0" fontId="11" fillId="6" borderId="3" xfId="4" applyFont="1" applyFill="1" applyBorder="1" applyAlignment="1">
      <alignment vertical="center" wrapText="1"/>
    </xf>
    <xf numFmtId="0" fontId="16" fillId="6" borderId="48" xfId="4" applyFont="1" applyFill="1" applyBorder="1" applyAlignment="1">
      <alignment vertical="center" wrapText="1"/>
    </xf>
    <xf numFmtId="0" fontId="6" fillId="6" borderId="20" xfId="4" quotePrefix="1" applyFont="1" applyFill="1" applyBorder="1" applyAlignment="1">
      <alignment horizontal="center" vertical="center" wrapText="1"/>
    </xf>
    <xf numFmtId="0" fontId="16" fillId="5" borderId="3" xfId="2" applyFont="1" applyFill="1" applyBorder="1" applyAlignment="1">
      <alignment vertical="center" wrapText="1"/>
    </xf>
    <xf numFmtId="3" fontId="16" fillId="5" borderId="16" xfId="2" applyNumberFormat="1" applyFont="1" applyFill="1" applyBorder="1" applyAlignment="1">
      <alignment horizontal="right" vertical="center"/>
    </xf>
    <xf numFmtId="0" fontId="11" fillId="3" borderId="11" xfId="2" quotePrefix="1" applyFont="1" applyFill="1" applyBorder="1" applyAlignment="1">
      <alignment horizontal="center" vertical="center" wrapText="1"/>
    </xf>
    <xf numFmtId="0" fontId="11" fillId="3" borderId="12" xfId="2" applyFont="1" applyFill="1" applyBorder="1" applyAlignment="1">
      <alignment vertical="center" wrapText="1"/>
    </xf>
    <xf numFmtId="49" fontId="15" fillId="4" borderId="13" xfId="2" applyNumberFormat="1" applyFont="1" applyFill="1" applyBorder="1" applyAlignment="1">
      <alignment horizontal="center" vertical="center" wrapText="1"/>
    </xf>
    <xf numFmtId="0" fontId="11" fillId="3" borderId="2" xfId="2" quotePrefix="1" applyFont="1" applyFill="1" applyBorder="1" applyAlignment="1">
      <alignment horizontal="center" vertical="center" wrapText="1"/>
    </xf>
    <xf numFmtId="0" fontId="16" fillId="5" borderId="20" xfId="2" applyFont="1" applyFill="1" applyBorder="1" applyAlignment="1">
      <alignment vertical="center" wrapText="1"/>
    </xf>
    <xf numFmtId="0" fontId="6" fillId="6" borderId="14" xfId="2" quotePrefix="1" applyFont="1" applyFill="1" applyBorder="1" applyAlignment="1">
      <alignment horizontal="center" vertical="center" wrapText="1"/>
    </xf>
    <xf numFmtId="3" fontId="11" fillId="4" borderId="20" xfId="2" applyNumberFormat="1" applyFont="1" applyFill="1" applyBorder="1" applyAlignment="1">
      <alignment horizontal="right" vertical="center"/>
    </xf>
    <xf numFmtId="49" fontId="16" fillId="5" borderId="7" xfId="2" applyNumberFormat="1" applyFont="1" applyFill="1" applyBorder="1" applyAlignment="1">
      <alignment horizontal="left" vertical="center" wrapText="1"/>
    </xf>
    <xf numFmtId="4" fontId="16" fillId="5" borderId="17" xfId="2" applyNumberFormat="1" applyFont="1" applyFill="1" applyBorder="1" applyAlignment="1">
      <alignment horizontal="right" vertical="center"/>
    </xf>
    <xf numFmtId="4" fontId="11" fillId="4" borderId="17" xfId="2" applyNumberFormat="1" applyFont="1" applyFill="1" applyBorder="1" applyAlignment="1">
      <alignment horizontal="right" vertical="center"/>
    </xf>
    <xf numFmtId="49" fontId="15" fillId="0" borderId="14" xfId="2" applyNumberFormat="1" applyFont="1" applyBorder="1" applyAlignment="1">
      <alignment vertical="center" wrapText="1"/>
    </xf>
    <xf numFmtId="0" fontId="6" fillId="6" borderId="0" xfId="2" applyFont="1" applyFill="1" applyAlignment="1">
      <alignment vertical="center" wrapText="1"/>
    </xf>
    <xf numFmtId="49" fontId="15" fillId="0" borderId="16" xfId="2" applyNumberFormat="1" applyFont="1" applyBorder="1" applyAlignment="1">
      <alignment vertical="center" wrapText="1"/>
    </xf>
    <xf numFmtId="0" fontId="6" fillId="6" borderId="23" xfId="2" applyFont="1" applyFill="1" applyBorder="1" applyAlignment="1">
      <alignment vertical="center" wrapText="1"/>
    </xf>
    <xf numFmtId="49" fontId="15" fillId="4" borderId="2" xfId="2" applyNumberFormat="1" applyFont="1" applyFill="1" applyBorder="1" applyAlignment="1">
      <alignment horizontal="center" vertical="center" wrapText="1"/>
    </xf>
    <xf numFmtId="49" fontId="6" fillId="0" borderId="14" xfId="2" quotePrefix="1" applyNumberFormat="1" applyFont="1" applyBorder="1" applyAlignment="1">
      <alignment horizontal="center" vertical="center" wrapText="1"/>
    </xf>
    <xf numFmtId="0" fontId="6" fillId="6" borderId="14" xfId="2" applyFont="1" applyFill="1" applyBorder="1" applyAlignment="1">
      <alignment horizontal="center" vertical="center" wrapText="1"/>
    </xf>
    <xf numFmtId="0" fontId="6" fillId="0" borderId="19" xfId="2" applyFont="1" applyBorder="1" applyAlignment="1">
      <alignment vertical="center" wrapText="1"/>
    </xf>
    <xf numFmtId="0" fontId="6" fillId="6" borderId="18" xfId="2" applyFont="1" applyFill="1" applyBorder="1" applyAlignment="1">
      <alignment horizontal="center" vertical="center" wrapText="1"/>
    </xf>
    <xf numFmtId="4" fontId="14" fillId="3" borderId="4" xfId="2" applyNumberFormat="1" applyFont="1" applyFill="1" applyBorder="1" applyAlignment="1">
      <alignment horizontal="right" vertical="center"/>
    </xf>
    <xf numFmtId="49" fontId="11" fillId="3" borderId="11" xfId="2" applyNumberFormat="1" applyFont="1" applyFill="1" applyBorder="1" applyAlignment="1">
      <alignment horizontal="center" vertical="center" wrapText="1"/>
    </xf>
    <xf numFmtId="49" fontId="11" fillId="3" borderId="13" xfId="2" applyNumberFormat="1" applyFont="1" applyFill="1" applyBorder="1" applyAlignment="1">
      <alignment horizontal="left" vertical="center" wrapText="1"/>
    </xf>
    <xf numFmtId="49" fontId="11" fillId="3" borderId="2" xfId="2" applyNumberFormat="1" applyFont="1" applyFill="1" applyBorder="1" applyAlignment="1">
      <alignment horizontal="left" vertical="center" wrapText="1"/>
    </xf>
    <xf numFmtId="49" fontId="15" fillId="4" borderId="11" xfId="2" applyNumberFormat="1" applyFont="1" applyFill="1" applyBorder="1" applyAlignment="1">
      <alignment horizontal="center" vertical="center" wrapText="1"/>
    </xf>
    <xf numFmtId="0" fontId="16" fillId="0" borderId="25" xfId="2" applyFont="1" applyBorder="1" applyAlignment="1">
      <alignment horizontal="left" vertical="center" wrapText="1"/>
    </xf>
    <xf numFmtId="4" fontId="17" fillId="0" borderId="17" xfId="2" applyNumberFormat="1" applyFont="1" applyBorder="1" applyAlignment="1">
      <alignment horizontal="right" vertical="center"/>
    </xf>
    <xf numFmtId="0" fontId="6" fillId="6" borderId="19" xfId="2" applyFont="1" applyFill="1" applyBorder="1" applyAlignment="1">
      <alignment vertical="center" wrapText="1"/>
    </xf>
    <xf numFmtId="49" fontId="11" fillId="3" borderId="12" xfId="2" applyNumberFormat="1" applyFont="1" applyFill="1" applyBorder="1" applyAlignment="1">
      <alignment horizontal="left" vertical="center" wrapText="1"/>
    </xf>
    <xf numFmtId="3" fontId="5" fillId="0" borderId="14" xfId="3" applyNumberFormat="1" applyFont="1" applyBorder="1" applyAlignment="1">
      <alignment vertical="center"/>
    </xf>
    <xf numFmtId="0" fontId="6" fillId="5" borderId="5" xfId="2" quotePrefix="1" applyFont="1" applyFill="1" applyBorder="1" applyAlignment="1">
      <alignment horizontal="center" vertical="center" wrapText="1"/>
    </xf>
    <xf numFmtId="3" fontId="17" fillId="5" borderId="5" xfId="2" applyNumberFormat="1" applyFont="1" applyFill="1" applyBorder="1" applyAlignment="1">
      <alignment horizontal="right" vertical="center"/>
    </xf>
    <xf numFmtId="4" fontId="17" fillId="5" borderId="24" xfId="2" applyNumberFormat="1" applyFont="1" applyFill="1" applyBorder="1" applyAlignment="1">
      <alignment horizontal="right" vertical="center"/>
    </xf>
    <xf numFmtId="0" fontId="11" fillId="3" borderId="11" xfId="2" applyFont="1" applyFill="1" applyBorder="1" applyAlignment="1">
      <alignment horizontal="center" vertical="center" wrapText="1"/>
    </xf>
    <xf numFmtId="0" fontId="15" fillId="4" borderId="1" xfId="2" applyFont="1" applyFill="1" applyBorder="1" applyAlignment="1">
      <alignment horizontal="center" vertical="center" wrapText="1"/>
    </xf>
    <xf numFmtId="0" fontId="15" fillId="4" borderId="8" xfId="2" applyFont="1" applyFill="1" applyBorder="1" applyAlignment="1">
      <alignment horizontal="left" vertical="center" wrapText="1"/>
    </xf>
    <xf numFmtId="0" fontId="6" fillId="4" borderId="7" xfId="2" quotePrefix="1" applyFont="1" applyFill="1" applyBorder="1" applyAlignment="1">
      <alignment horizontal="center" vertical="center" wrapText="1"/>
    </xf>
    <xf numFmtId="0" fontId="6" fillId="6" borderId="21" xfId="2" applyFont="1" applyFill="1" applyBorder="1" applyAlignment="1">
      <alignment vertical="center" wrapText="1"/>
    </xf>
    <xf numFmtId="0" fontId="36" fillId="3" borderId="2" xfId="2" applyFont="1" applyFill="1" applyBorder="1" applyAlignment="1">
      <alignment horizontal="center" vertical="center" wrapText="1"/>
    </xf>
    <xf numFmtId="0" fontId="6" fillId="0" borderId="26" xfId="2" applyFont="1" applyBorder="1" applyAlignment="1">
      <alignment horizontal="left" vertical="center" wrapText="1"/>
    </xf>
    <xf numFmtId="49" fontId="6" fillId="6" borderId="9" xfId="2" applyNumberFormat="1" applyFont="1" applyFill="1" applyBorder="1" applyAlignment="1">
      <alignment horizontal="center" vertical="center" wrapText="1"/>
    </xf>
    <xf numFmtId="3" fontId="6" fillId="6" borderId="9" xfId="2" applyNumberFormat="1" applyFont="1" applyFill="1" applyBorder="1" applyAlignment="1">
      <alignment horizontal="right" vertical="center"/>
    </xf>
    <xf numFmtId="4" fontId="6" fillId="6" borderId="27" xfId="2" applyNumberFormat="1" applyFont="1" applyFill="1" applyBorder="1" applyAlignment="1">
      <alignment horizontal="right" vertical="center"/>
    </xf>
    <xf numFmtId="10" fontId="14" fillId="0" borderId="16" xfId="1" applyNumberFormat="1" applyFont="1" applyFill="1" applyBorder="1" applyAlignment="1">
      <alignment horizontal="right" vertical="center"/>
    </xf>
    <xf numFmtId="0" fontId="9" fillId="6" borderId="17" xfId="2" applyFont="1" applyFill="1" applyBorder="1" applyAlignment="1">
      <alignment vertical="center" wrapText="1"/>
    </xf>
    <xf numFmtId="4" fontId="10" fillId="5" borderId="16" xfId="2" applyNumberFormat="1" applyFont="1" applyFill="1" applyBorder="1" applyAlignment="1">
      <alignment horizontal="right" vertical="center"/>
    </xf>
    <xf numFmtId="0" fontId="37" fillId="3" borderId="2" xfId="2" applyFont="1" applyFill="1" applyBorder="1" applyAlignment="1">
      <alignment horizontal="center" vertical="center" wrapText="1"/>
    </xf>
    <xf numFmtId="0" fontId="36" fillId="3" borderId="12" xfId="2" applyFont="1" applyFill="1" applyBorder="1" applyAlignment="1">
      <alignment vertical="center" wrapText="1"/>
    </xf>
    <xf numFmtId="0" fontId="37" fillId="4" borderId="2" xfId="2" applyFont="1" applyFill="1" applyBorder="1" applyAlignment="1">
      <alignment horizontal="center" vertical="center" wrapText="1"/>
    </xf>
    <xf numFmtId="0" fontId="37" fillId="4" borderId="12" xfId="2" applyFont="1" applyFill="1" applyBorder="1" applyAlignment="1">
      <alignment vertical="center" wrapText="1"/>
    </xf>
    <xf numFmtId="0" fontId="9" fillId="0" borderId="0" xfId="2" applyFont="1" applyAlignment="1">
      <alignment vertical="center" wrapText="1"/>
    </xf>
    <xf numFmtId="0" fontId="6" fillId="0" borderId="8" xfId="2" quotePrefix="1" applyFont="1" applyBorder="1" applyAlignment="1">
      <alignment horizontal="left" vertical="center" wrapText="1"/>
    </xf>
    <xf numFmtId="0" fontId="9" fillId="0" borderId="20" xfId="2" applyFont="1" applyBorder="1" applyAlignment="1">
      <alignment vertical="center" wrapText="1"/>
    </xf>
    <xf numFmtId="4" fontId="10" fillId="5" borderId="29" xfId="2" applyNumberFormat="1" applyFont="1" applyFill="1" applyBorder="1" applyAlignment="1">
      <alignment horizontal="right" vertical="center"/>
    </xf>
    <xf numFmtId="3" fontId="8" fillId="5" borderId="14" xfId="3" applyNumberFormat="1" applyFont="1" applyFill="1" applyBorder="1"/>
    <xf numFmtId="0" fontId="37" fillId="4" borderId="10" xfId="2" applyFont="1" applyFill="1" applyBorder="1" applyAlignment="1">
      <alignment horizontal="center" vertical="center" wrapText="1"/>
    </xf>
    <xf numFmtId="0" fontId="37" fillId="4" borderId="8" xfId="2" applyFont="1" applyFill="1" applyBorder="1" applyAlignment="1">
      <alignment vertical="center" wrapText="1"/>
    </xf>
    <xf numFmtId="0" fontId="9" fillId="0" borderId="23" xfId="2" applyFont="1" applyBorder="1" applyAlignment="1">
      <alignment vertical="center" wrapText="1"/>
    </xf>
    <xf numFmtId="10" fontId="14" fillId="5" borderId="9" xfId="1" applyNumberFormat="1" applyFont="1" applyFill="1" applyBorder="1" applyAlignment="1">
      <alignment horizontal="right" vertical="center"/>
    </xf>
    <xf numFmtId="0" fontId="15" fillId="4" borderId="12" xfId="2" applyFont="1" applyFill="1" applyBorder="1" applyAlignment="1">
      <alignment horizontal="center" vertical="center" wrapText="1"/>
    </xf>
    <xf numFmtId="0" fontId="15" fillId="0" borderId="18" xfId="2" applyFont="1" applyBorder="1" applyAlignment="1">
      <alignment vertical="center" wrapText="1"/>
    </xf>
    <xf numFmtId="0" fontId="15" fillId="0" borderId="14" xfId="2" applyFont="1" applyBorder="1" applyAlignment="1">
      <alignment vertical="center" wrapText="1"/>
    </xf>
    <xf numFmtId="0" fontId="6" fillId="6" borderId="0" xfId="2" applyFont="1" applyFill="1" applyAlignment="1">
      <alignment horizontal="left" vertical="center" wrapText="1"/>
    </xf>
    <xf numFmtId="0" fontId="15" fillId="0" borderId="16" xfId="2" applyFont="1" applyBorder="1" applyAlignment="1">
      <alignment vertical="center" wrapText="1"/>
    </xf>
    <xf numFmtId="49" fontId="16" fillId="5" borderId="9" xfId="2" applyNumberFormat="1" applyFont="1" applyFill="1" applyBorder="1" applyAlignment="1">
      <alignment vertical="center" wrapText="1"/>
    </xf>
    <xf numFmtId="4" fontId="6" fillId="0" borderId="25" xfId="2" applyNumberFormat="1" applyFont="1" applyBorder="1" applyAlignment="1">
      <alignment horizontal="right" vertical="center"/>
    </xf>
    <xf numFmtId="10" fontId="17" fillId="0" borderId="14" xfId="1" applyNumberFormat="1" applyFont="1" applyFill="1" applyBorder="1" applyAlignment="1">
      <alignment horizontal="right" vertical="center"/>
    </xf>
    <xf numFmtId="0" fontId="11" fillId="3" borderId="2" xfId="2" applyFont="1" applyFill="1" applyBorder="1" applyAlignment="1">
      <alignment horizontal="left" vertical="center" wrapText="1"/>
    </xf>
    <xf numFmtId="49" fontId="16" fillId="5" borderId="20" xfId="2" quotePrefix="1" applyNumberFormat="1" applyFont="1" applyFill="1" applyBorder="1" applyAlignment="1">
      <alignment horizontal="center" vertical="center" wrapText="1"/>
    </xf>
    <xf numFmtId="0" fontId="6" fillId="0" borderId="22" xfId="2" quotePrefix="1" applyFont="1" applyBorder="1" applyAlignment="1">
      <alignment horizontal="left" vertical="center" wrapText="1"/>
    </xf>
    <xf numFmtId="0" fontId="15" fillId="4" borderId="8" xfId="2" quotePrefix="1" applyFont="1" applyFill="1" applyBorder="1" applyAlignment="1">
      <alignment horizontal="left" vertical="center" wrapText="1"/>
    </xf>
    <xf numFmtId="0" fontId="16" fillId="4" borderId="7" xfId="2" quotePrefix="1" applyFont="1" applyFill="1" applyBorder="1" applyAlignment="1">
      <alignment horizontal="left" vertical="center" wrapText="1"/>
    </xf>
    <xf numFmtId="0" fontId="15" fillId="6" borderId="18" xfId="2" applyFont="1" applyFill="1" applyBorder="1" applyAlignment="1">
      <alignment horizontal="center" vertical="center" wrapText="1"/>
    </xf>
    <xf numFmtId="0" fontId="6" fillId="6" borderId="17" xfId="2" quotePrefix="1" applyFont="1" applyFill="1" applyBorder="1" applyAlignment="1">
      <alignment horizontal="left" vertical="center" wrapText="1"/>
    </xf>
    <xf numFmtId="0" fontId="6" fillId="6" borderId="21" xfId="2" quotePrefix="1" applyFont="1" applyFill="1" applyBorder="1" applyAlignment="1">
      <alignment horizontal="left" vertical="center" wrapText="1"/>
    </xf>
    <xf numFmtId="0" fontId="6" fillId="6" borderId="25" xfId="2" quotePrefix="1" applyFont="1" applyFill="1" applyBorder="1" applyAlignment="1">
      <alignment vertical="center" wrapText="1"/>
    </xf>
    <xf numFmtId="0" fontId="6" fillId="6" borderId="21" xfId="2" quotePrefix="1" applyFont="1" applyFill="1" applyBorder="1" applyAlignment="1">
      <alignment vertical="center" wrapText="1"/>
    </xf>
    <xf numFmtId="0" fontId="6" fillId="6" borderId="23" xfId="2" quotePrefix="1" applyFont="1" applyFill="1" applyBorder="1" applyAlignment="1">
      <alignment vertical="center" wrapText="1"/>
    </xf>
    <xf numFmtId="0" fontId="6" fillId="0" borderId="20" xfId="2" quotePrefix="1" applyFont="1" applyBorder="1" applyAlignment="1">
      <alignment horizontal="center" vertical="center" wrapText="1"/>
    </xf>
    <xf numFmtId="0" fontId="6" fillId="6" borderId="0" xfId="2" quotePrefix="1" applyFont="1" applyFill="1" applyAlignment="1">
      <alignment horizontal="left" vertical="center" wrapText="1"/>
    </xf>
    <xf numFmtId="0" fontId="6" fillId="6" borderId="20" xfId="2" quotePrefix="1" applyFont="1" applyFill="1" applyBorder="1" applyAlignment="1">
      <alignment horizontal="left" vertical="center" wrapText="1"/>
    </xf>
    <xf numFmtId="0" fontId="6" fillId="6" borderId="27" xfId="2" quotePrefix="1" applyFont="1" applyFill="1" applyBorder="1" applyAlignment="1">
      <alignment vertical="center" wrapText="1"/>
    </xf>
    <xf numFmtId="0" fontId="6" fillId="0" borderId="9" xfId="2" quotePrefix="1" applyFont="1" applyBorder="1" applyAlignment="1">
      <alignment horizontal="center" vertical="center" wrapText="1"/>
    </xf>
    <xf numFmtId="49" fontId="6" fillId="6" borderId="14" xfId="2" quotePrefix="1" applyNumberFormat="1" applyFont="1" applyFill="1" applyBorder="1" applyAlignment="1">
      <alignment horizontal="center" vertical="center" wrapText="1"/>
    </xf>
    <xf numFmtId="4" fontId="10" fillId="5" borderId="5" xfId="2" applyNumberFormat="1" applyFont="1" applyFill="1" applyBorder="1" applyAlignment="1">
      <alignment horizontal="right" vertical="center"/>
    </xf>
    <xf numFmtId="0" fontId="36" fillId="3" borderId="2" xfId="4" applyFont="1" applyFill="1" applyBorder="1" applyAlignment="1">
      <alignment horizontal="center" vertical="center" wrapText="1"/>
    </xf>
    <xf numFmtId="0" fontId="36" fillId="3" borderId="11" xfId="4" applyFont="1" applyFill="1" applyBorder="1" applyAlignment="1">
      <alignment horizontal="center" vertical="center" wrapText="1"/>
    </xf>
    <xf numFmtId="0" fontId="36" fillId="3" borderId="12" xfId="4" applyFont="1" applyFill="1" applyBorder="1" applyAlignment="1">
      <alignment vertical="center" wrapText="1"/>
    </xf>
    <xf numFmtId="0" fontId="11" fillId="4" borderId="12" xfId="4" applyFont="1" applyFill="1" applyBorder="1" applyAlignment="1">
      <alignment horizontal="center" vertical="center" wrapText="1"/>
    </xf>
    <xf numFmtId="0" fontId="11" fillId="4" borderId="12" xfId="4" applyFont="1" applyFill="1" applyBorder="1" applyAlignment="1">
      <alignment vertical="center" wrapText="1"/>
    </xf>
    <xf numFmtId="0" fontId="11" fillId="4" borderId="2" xfId="4" applyFont="1" applyFill="1" applyBorder="1" applyAlignment="1">
      <alignment vertical="center" wrapText="1"/>
    </xf>
    <xf numFmtId="3" fontId="6" fillId="5" borderId="18" xfId="2" applyNumberFormat="1" applyFont="1" applyFill="1" applyBorder="1" applyAlignment="1">
      <alignment horizontal="right" vertical="center"/>
    </xf>
    <xf numFmtId="4" fontId="6" fillId="5" borderId="29" xfId="2" applyNumberFormat="1" applyFont="1" applyFill="1" applyBorder="1" applyAlignment="1">
      <alignment horizontal="right" vertical="center"/>
    </xf>
    <xf numFmtId="0" fontId="6" fillId="0" borderId="0" xfId="4" applyFont="1" applyAlignment="1">
      <alignment vertical="center" wrapText="1"/>
    </xf>
    <xf numFmtId="0" fontId="6" fillId="0" borderId="17" xfId="4" applyFont="1" applyBorder="1" applyAlignment="1">
      <alignment vertical="center" wrapText="1"/>
    </xf>
    <xf numFmtId="3" fontId="17" fillId="0" borderId="14" xfId="2" applyNumberFormat="1" applyFont="1" applyBorder="1" applyAlignment="1">
      <alignment horizontal="right" vertical="center"/>
    </xf>
    <xf numFmtId="0" fontId="16" fillId="6" borderId="16" xfId="4" applyFont="1" applyFill="1" applyBorder="1" applyAlignment="1">
      <alignment vertical="center" wrapText="1"/>
    </xf>
    <xf numFmtId="3" fontId="14" fillId="4" borderId="4" xfId="2" applyNumberFormat="1" applyFont="1" applyFill="1" applyBorder="1" applyAlignment="1">
      <alignment horizontal="right" vertical="center"/>
    </xf>
    <xf numFmtId="0" fontId="37" fillId="4" borderId="7" xfId="4" applyFont="1" applyFill="1" applyBorder="1" applyAlignment="1">
      <alignment horizontal="center" vertical="center" wrapText="1"/>
    </xf>
    <xf numFmtId="0" fontId="37" fillId="4" borderId="8" xfId="4" applyFont="1" applyFill="1" applyBorder="1" applyAlignment="1">
      <alignment vertical="center" wrapText="1"/>
    </xf>
    <xf numFmtId="0" fontId="6" fillId="6" borderId="22" xfId="4" applyFont="1" applyFill="1" applyBorder="1" applyAlignment="1">
      <alignment horizontal="left" vertical="center" wrapText="1"/>
    </xf>
    <xf numFmtId="3" fontId="14" fillId="4" borderId="8" xfId="2" applyNumberFormat="1" applyFont="1" applyFill="1" applyBorder="1" applyAlignment="1">
      <alignment horizontal="right" vertical="center"/>
    </xf>
    <xf numFmtId="0" fontId="6" fillId="0" borderId="29" xfId="4" applyFont="1" applyBorder="1" applyAlignment="1">
      <alignment horizontal="left" vertical="center" wrapText="1"/>
    </xf>
    <xf numFmtId="3" fontId="6" fillId="0" borderId="14" xfId="2" applyNumberFormat="1" applyFont="1" applyBorder="1" applyAlignment="1">
      <alignment horizontal="right" vertical="center"/>
    </xf>
    <xf numFmtId="0" fontId="16" fillId="0" borderId="14" xfId="4" applyFont="1" applyBorder="1" applyAlignment="1">
      <alignment horizontal="left" vertical="center" wrapText="1"/>
    </xf>
    <xf numFmtId="0" fontId="6" fillId="0" borderId="22" xfId="4" applyFont="1" applyBorder="1" applyAlignment="1">
      <alignment horizontal="left" vertical="center" wrapText="1"/>
    </xf>
    <xf numFmtId="0" fontId="41" fillId="6" borderId="7" xfId="4" applyFont="1" applyFill="1" applyBorder="1" applyAlignment="1">
      <alignment vertical="center" wrapText="1"/>
    </xf>
    <xf numFmtId="0" fontId="42" fillId="5" borderId="9" xfId="4" applyFont="1" applyFill="1" applyBorder="1" applyAlignment="1">
      <alignment horizontal="left" vertical="center" wrapText="1"/>
    </xf>
    <xf numFmtId="3" fontId="43" fillId="5" borderId="7" xfId="2" applyNumberFormat="1" applyFont="1" applyFill="1" applyBorder="1" applyAlignment="1">
      <alignment horizontal="right" vertical="center"/>
    </xf>
    <xf numFmtId="4" fontId="42" fillId="5" borderId="27" xfId="2" applyNumberFormat="1" applyFont="1" applyFill="1" applyBorder="1" applyAlignment="1">
      <alignment horizontal="right" vertical="center"/>
    </xf>
    <xf numFmtId="10" fontId="43" fillId="5" borderId="9" xfId="1" applyNumberFormat="1" applyFont="1" applyFill="1" applyBorder="1" applyAlignment="1">
      <alignment horizontal="right" vertical="center"/>
    </xf>
    <xf numFmtId="0" fontId="44" fillId="3" borderId="2" xfId="4" applyFont="1" applyFill="1" applyBorder="1" applyAlignment="1">
      <alignment horizontal="center" vertical="center" wrapText="1"/>
    </xf>
    <xf numFmtId="0" fontId="44" fillId="3" borderId="11" xfId="4" applyFont="1" applyFill="1" applyBorder="1" applyAlignment="1">
      <alignment horizontal="center" vertical="center" wrapText="1"/>
    </xf>
    <xf numFmtId="0" fontId="45" fillId="3" borderId="12" xfId="4" applyFont="1" applyFill="1" applyBorder="1" applyAlignment="1">
      <alignment vertical="center" wrapText="1"/>
    </xf>
    <xf numFmtId="0" fontId="44" fillId="3" borderId="2" xfId="4" applyFont="1" applyFill="1" applyBorder="1" applyAlignment="1">
      <alignment vertical="center" wrapText="1"/>
    </xf>
    <xf numFmtId="3" fontId="46" fillId="3" borderId="2" xfId="3" applyNumberFormat="1" applyFont="1" applyFill="1" applyBorder="1" applyAlignment="1">
      <alignment horizontal="right" vertical="center"/>
    </xf>
    <xf numFmtId="3" fontId="47" fillId="3" borderId="2" xfId="2" applyNumberFormat="1" applyFont="1" applyFill="1" applyBorder="1" applyAlignment="1">
      <alignment horizontal="right" vertical="center"/>
    </xf>
    <xf numFmtId="4" fontId="47" fillId="3" borderId="12" xfId="2" applyNumberFormat="1" applyFont="1" applyFill="1" applyBorder="1" applyAlignment="1">
      <alignment horizontal="right" vertical="center"/>
    </xf>
    <xf numFmtId="10" fontId="46" fillId="3" borderId="2" xfId="1" applyNumberFormat="1" applyFont="1" applyFill="1" applyBorder="1" applyAlignment="1">
      <alignment horizontal="right" vertical="center"/>
    </xf>
    <xf numFmtId="0" fontId="48" fillId="6" borderId="3" xfId="4" applyFont="1" applyFill="1" applyBorder="1" applyAlignment="1">
      <alignment vertical="center" wrapText="1"/>
    </xf>
    <xf numFmtId="0" fontId="49" fillId="4" borderId="11" xfId="4" applyFont="1" applyFill="1" applyBorder="1" applyAlignment="1">
      <alignment horizontal="center" vertical="center" wrapText="1"/>
    </xf>
    <xf numFmtId="0" fontId="49" fillId="4" borderId="12" xfId="4" applyFont="1" applyFill="1" applyBorder="1" applyAlignment="1">
      <alignment vertical="center" wrapText="1"/>
    </xf>
    <xf numFmtId="0" fontId="49" fillId="4" borderId="2" xfId="4" applyFont="1" applyFill="1" applyBorder="1" applyAlignment="1">
      <alignment vertical="center" wrapText="1"/>
    </xf>
    <xf numFmtId="3" fontId="46" fillId="4" borderId="2" xfId="3" applyNumberFormat="1" applyFont="1" applyFill="1" applyBorder="1" applyAlignment="1">
      <alignment horizontal="right" vertical="center"/>
    </xf>
    <xf numFmtId="4" fontId="46" fillId="4" borderId="12" xfId="3" applyNumberFormat="1" applyFont="1" applyFill="1" applyBorder="1" applyAlignment="1">
      <alignment horizontal="right" vertical="center"/>
    </xf>
    <xf numFmtId="10" fontId="46" fillId="4" borderId="2" xfId="1" applyNumberFormat="1" applyFont="1" applyFill="1" applyBorder="1" applyAlignment="1">
      <alignment horizontal="right" vertical="center"/>
    </xf>
    <xf numFmtId="0" fontId="48" fillId="6" borderId="14" xfId="4" applyFont="1" applyFill="1" applyBorder="1" applyAlignment="1">
      <alignment vertical="center" wrapText="1"/>
    </xf>
    <xf numFmtId="0" fontId="42" fillId="5" borderId="5" xfId="4" applyFont="1" applyFill="1" applyBorder="1" applyAlignment="1">
      <alignment horizontal="left" vertical="center" wrapText="1"/>
    </xf>
    <xf numFmtId="3" fontId="51" fillId="5" borderId="16" xfId="3" applyNumberFormat="1" applyFont="1" applyFill="1" applyBorder="1" applyAlignment="1">
      <alignment horizontal="right" vertical="center"/>
    </xf>
    <xf numFmtId="4" fontId="51" fillId="5" borderId="17" xfId="3" applyNumberFormat="1" applyFont="1" applyFill="1" applyBorder="1" applyAlignment="1">
      <alignment horizontal="right" vertical="center"/>
    </xf>
    <xf numFmtId="10" fontId="43" fillId="5" borderId="16" xfId="1" applyNumberFormat="1" applyFont="1" applyFill="1" applyBorder="1" applyAlignment="1">
      <alignment horizontal="right" vertical="center"/>
    </xf>
    <xf numFmtId="0" fontId="41" fillId="6" borderId="23" xfId="4" quotePrefix="1" applyFont="1" applyFill="1" applyBorder="1" applyAlignment="1">
      <alignment horizontal="left" vertical="center" wrapText="1"/>
    </xf>
    <xf numFmtId="0" fontId="41" fillId="0" borderId="16" xfId="4" applyFont="1" applyBorder="1" applyAlignment="1">
      <alignment horizontal="center" vertical="center" wrapText="1"/>
    </xf>
    <xf numFmtId="3" fontId="51" fillId="0" borderId="20" xfId="3" applyNumberFormat="1" applyFont="1" applyFill="1" applyBorder="1" applyAlignment="1">
      <alignment horizontal="right" vertical="center"/>
    </xf>
    <xf numFmtId="3" fontId="41" fillId="0" borderId="20" xfId="2" applyNumberFormat="1" applyFont="1" applyBorder="1" applyAlignment="1">
      <alignment horizontal="right" vertical="center"/>
    </xf>
    <xf numFmtId="4" fontId="41" fillId="0" borderId="21" xfId="2" applyNumberFormat="1" applyFont="1" applyBorder="1" applyAlignment="1">
      <alignment horizontal="right" vertical="center"/>
    </xf>
    <xf numFmtId="10" fontId="51" fillId="0" borderId="20" xfId="1" applyNumberFormat="1" applyFont="1" applyFill="1" applyBorder="1" applyAlignment="1">
      <alignment horizontal="right" vertical="center"/>
    </xf>
    <xf numFmtId="0" fontId="48" fillId="0" borderId="23" xfId="4" applyFont="1" applyBorder="1" applyAlignment="1">
      <alignment vertical="center" wrapText="1"/>
    </xf>
    <xf numFmtId="0" fontId="48" fillId="6" borderId="20" xfId="4" applyFont="1" applyFill="1" applyBorder="1" applyAlignment="1">
      <alignment horizontal="center" vertical="center" wrapText="1"/>
    </xf>
    <xf numFmtId="0" fontId="48" fillId="6" borderId="7" xfId="4" applyFont="1" applyFill="1" applyBorder="1" applyAlignment="1">
      <alignment vertical="center" wrapText="1"/>
    </xf>
    <xf numFmtId="3" fontId="51" fillId="5" borderId="9" xfId="3" applyNumberFormat="1" applyFont="1" applyFill="1" applyBorder="1" applyAlignment="1">
      <alignment horizontal="right" vertical="center"/>
    </xf>
    <xf numFmtId="0" fontId="47" fillId="3" borderId="2" xfId="4" applyFont="1" applyFill="1" applyBorder="1" applyAlignment="1">
      <alignment horizontal="center" vertical="center" wrapText="1"/>
    </xf>
    <xf numFmtId="0" fontId="47" fillId="3" borderId="11" xfId="4" applyFont="1" applyFill="1" applyBorder="1" applyAlignment="1">
      <alignment horizontal="center" vertical="center" wrapText="1"/>
    </xf>
    <xf numFmtId="0" fontId="47" fillId="3" borderId="12" xfId="4" applyFont="1" applyFill="1" applyBorder="1" applyAlignment="1">
      <alignment vertical="center" wrapText="1"/>
    </xf>
    <xf numFmtId="0" fontId="47" fillId="3" borderId="2" xfId="4" applyFont="1" applyFill="1" applyBorder="1" applyAlignment="1">
      <alignment vertical="center" wrapText="1"/>
    </xf>
    <xf numFmtId="3" fontId="46" fillId="3" borderId="3" xfId="2" applyNumberFormat="1" applyFont="1" applyFill="1" applyBorder="1" applyAlignment="1">
      <alignment horizontal="right" vertical="center"/>
    </xf>
    <xf numFmtId="4" fontId="46" fillId="3" borderId="4" xfId="2" applyNumberFormat="1" applyFont="1" applyFill="1" applyBorder="1" applyAlignment="1">
      <alignment horizontal="right" vertical="center"/>
    </xf>
    <xf numFmtId="10" fontId="46" fillId="3" borderId="3" xfId="1" applyNumberFormat="1" applyFont="1" applyFill="1" applyBorder="1" applyAlignment="1">
      <alignment horizontal="right" vertical="center"/>
    </xf>
    <xf numFmtId="0" fontId="41" fillId="6" borderId="3" xfId="4" applyFont="1" applyFill="1" applyBorder="1" applyAlignment="1">
      <alignment vertical="center" wrapText="1"/>
    </xf>
    <xf numFmtId="0" fontId="52" fillId="4" borderId="11" xfId="4" applyFont="1" applyFill="1" applyBorder="1" applyAlignment="1">
      <alignment horizontal="center" vertical="center" wrapText="1"/>
    </xf>
    <xf numFmtId="0" fontId="52" fillId="4" borderId="12" xfId="4" applyFont="1" applyFill="1" applyBorder="1" applyAlignment="1">
      <alignment vertical="center" wrapText="1"/>
    </xf>
    <xf numFmtId="0" fontId="52" fillId="4" borderId="2" xfId="4" applyFont="1" applyFill="1" applyBorder="1" applyAlignment="1">
      <alignment vertical="center" wrapText="1"/>
    </xf>
    <xf numFmtId="3" fontId="46" fillId="4" borderId="3" xfId="2" applyNumberFormat="1" applyFont="1" applyFill="1" applyBorder="1" applyAlignment="1">
      <alignment horizontal="right" vertical="center"/>
    </xf>
    <xf numFmtId="4" fontId="46" fillId="4" borderId="4" xfId="2" applyNumberFormat="1" applyFont="1" applyFill="1" applyBorder="1" applyAlignment="1">
      <alignment horizontal="right" vertical="center"/>
    </xf>
    <xf numFmtId="0" fontId="41" fillId="6" borderId="14" xfId="4" applyFont="1" applyFill="1" applyBorder="1" applyAlignment="1">
      <alignment vertical="center" wrapText="1"/>
    </xf>
    <xf numFmtId="0" fontId="42" fillId="5" borderId="16" xfId="4" applyFont="1" applyFill="1" applyBorder="1" applyAlignment="1">
      <alignment horizontal="left" vertical="center" wrapText="1"/>
    </xf>
    <xf numFmtId="3" fontId="43" fillId="5" borderId="3" xfId="2" applyNumberFormat="1" applyFont="1" applyFill="1" applyBorder="1" applyAlignment="1">
      <alignment horizontal="right" vertical="center"/>
    </xf>
    <xf numFmtId="4" fontId="43" fillId="5" borderId="4" xfId="2" applyNumberFormat="1" applyFont="1" applyFill="1" applyBorder="1" applyAlignment="1">
      <alignment horizontal="right" vertical="center"/>
    </xf>
    <xf numFmtId="0" fontId="52" fillId="6" borderId="31" xfId="4" applyFont="1" applyFill="1" applyBorder="1" applyAlignment="1">
      <alignment horizontal="center" vertical="center" wrapText="1"/>
    </xf>
    <xf numFmtId="0" fontId="41" fillId="0" borderId="0" xfId="2" quotePrefix="1" applyFont="1" applyAlignment="1">
      <alignment horizontal="left" vertical="center" wrapText="1"/>
    </xf>
    <xf numFmtId="0" fontId="41" fillId="6" borderId="20" xfId="4" applyFont="1" applyFill="1" applyBorder="1" applyAlignment="1">
      <alignment horizontal="center" vertical="center" wrapText="1"/>
    </xf>
    <xf numFmtId="4" fontId="41" fillId="0" borderId="22" xfId="2" applyNumberFormat="1" applyFont="1" applyBorder="1" applyAlignment="1">
      <alignment horizontal="right" vertical="center"/>
    </xf>
    <xf numFmtId="4" fontId="41" fillId="0" borderId="23" xfId="2" applyNumberFormat="1" applyFont="1" applyBorder="1" applyAlignment="1">
      <alignment horizontal="right" vertical="center"/>
    </xf>
    <xf numFmtId="0" fontId="41" fillId="6" borderId="23" xfId="2" applyFont="1" applyFill="1" applyBorder="1" applyAlignment="1">
      <alignment horizontal="left" vertical="center" wrapText="1"/>
    </xf>
    <xf numFmtId="3" fontId="51" fillId="0" borderId="22" xfId="3" applyNumberFormat="1" applyFont="1" applyFill="1" applyBorder="1" applyAlignment="1">
      <alignment horizontal="right" vertical="center"/>
    </xf>
    <xf numFmtId="0" fontId="41" fillId="6" borderId="19" xfId="2" applyFont="1" applyFill="1" applyBorder="1" applyAlignment="1">
      <alignment horizontal="left" vertical="center" wrapText="1"/>
    </xf>
    <xf numFmtId="49" fontId="41" fillId="6" borderId="14" xfId="2" applyNumberFormat="1" applyFont="1" applyFill="1" applyBorder="1" applyAlignment="1">
      <alignment horizontal="center" vertical="center" wrapText="1"/>
    </xf>
    <xf numFmtId="3" fontId="51" fillId="0" borderId="0" xfId="3" applyNumberFormat="1" applyFont="1" applyFill="1" applyBorder="1" applyAlignment="1">
      <alignment horizontal="right" vertical="center"/>
    </xf>
    <xf numFmtId="3" fontId="41" fillId="0" borderId="18" xfId="2" applyNumberFormat="1" applyFont="1" applyBorder="1" applyAlignment="1">
      <alignment horizontal="right" vertical="center"/>
    </xf>
    <xf numFmtId="4" fontId="41" fillId="0" borderId="19" xfId="2" applyNumberFormat="1" applyFont="1" applyBorder="1" applyAlignment="1">
      <alignment horizontal="right" vertical="center"/>
    </xf>
    <xf numFmtId="3" fontId="43" fillId="5" borderId="5" xfId="2" applyNumberFormat="1" applyFont="1" applyFill="1" applyBorder="1" applyAlignment="1">
      <alignment horizontal="right" vertical="center"/>
    </xf>
    <xf numFmtId="4" fontId="43" fillId="5" borderId="15" xfId="2" applyNumberFormat="1" applyFont="1" applyFill="1" applyBorder="1" applyAlignment="1">
      <alignment horizontal="right" vertical="center"/>
    </xf>
    <xf numFmtId="0" fontId="42" fillId="5" borderId="18" xfId="2" quotePrefix="1" applyFont="1" applyFill="1" applyBorder="1" applyAlignment="1">
      <alignment horizontal="left" vertical="center" wrapText="1"/>
    </xf>
    <xf numFmtId="3" fontId="43" fillId="5" borderId="20" xfId="2" applyNumberFormat="1" applyFont="1" applyFill="1" applyBorder="1" applyAlignment="1">
      <alignment horizontal="right" vertical="center"/>
    </xf>
    <xf numFmtId="4" fontId="43" fillId="5" borderId="21" xfId="2" applyNumberFormat="1" applyFont="1" applyFill="1" applyBorder="1" applyAlignment="1">
      <alignment horizontal="right" vertical="center"/>
    </xf>
    <xf numFmtId="10" fontId="43" fillId="5" borderId="20" xfId="1" applyNumberFormat="1" applyFont="1" applyFill="1" applyBorder="1" applyAlignment="1">
      <alignment horizontal="right" vertical="center"/>
    </xf>
    <xf numFmtId="0" fontId="42" fillId="0" borderId="29" xfId="2" applyFont="1" applyBorder="1" applyAlignment="1">
      <alignment horizontal="left" vertical="center" wrapText="1"/>
    </xf>
    <xf numFmtId="0" fontId="41" fillId="6" borderId="20" xfId="2" quotePrefix="1" applyFont="1" applyFill="1" applyBorder="1" applyAlignment="1">
      <alignment horizontal="left" vertical="center" wrapText="1"/>
    </xf>
    <xf numFmtId="49" fontId="41" fillId="0" borderId="20" xfId="2" quotePrefix="1" applyNumberFormat="1" applyFont="1" applyBorder="1" applyAlignment="1">
      <alignment horizontal="center" vertical="center" wrapText="1"/>
    </xf>
    <xf numFmtId="3" fontId="51" fillId="0" borderId="22" xfId="2" applyNumberFormat="1" applyFont="1" applyBorder="1" applyAlignment="1">
      <alignment horizontal="right" vertical="center"/>
    </xf>
    <xf numFmtId="3" fontId="51" fillId="0" borderId="20" xfId="2" applyNumberFormat="1" applyFont="1" applyBorder="1" applyAlignment="1">
      <alignment horizontal="right" vertical="center"/>
    </xf>
    <xf numFmtId="10" fontId="46" fillId="0" borderId="20" xfId="1" applyNumberFormat="1" applyFont="1" applyFill="1" applyBorder="1" applyAlignment="1">
      <alignment horizontal="right" vertical="center"/>
    </xf>
    <xf numFmtId="0" fontId="41" fillId="6" borderId="1" xfId="2" applyFont="1" applyFill="1" applyBorder="1" applyAlignment="1">
      <alignment vertical="center" wrapText="1"/>
    </xf>
    <xf numFmtId="3" fontId="41" fillId="6" borderId="9" xfId="2" applyNumberFormat="1" applyFont="1" applyFill="1" applyBorder="1" applyAlignment="1">
      <alignment horizontal="right" vertical="center"/>
    </xf>
    <xf numFmtId="4" fontId="41" fillId="6" borderId="26" xfId="2" applyNumberFormat="1" applyFont="1" applyFill="1" applyBorder="1" applyAlignment="1">
      <alignment horizontal="right" vertical="center"/>
    </xf>
    <xf numFmtId="10" fontId="51" fillId="6" borderId="9" xfId="1" applyNumberFormat="1" applyFont="1" applyFill="1" applyBorder="1" applyAlignment="1">
      <alignment horizontal="right" vertical="center"/>
    </xf>
    <xf numFmtId="0" fontId="41" fillId="6" borderId="20" xfId="2" applyFont="1" applyFill="1" applyBorder="1" applyAlignment="1">
      <alignment vertical="center" wrapText="1"/>
    </xf>
    <xf numFmtId="0" fontId="41" fillId="6" borderId="20" xfId="2" applyFont="1" applyFill="1" applyBorder="1" applyAlignment="1">
      <alignment horizontal="center" vertical="center" wrapText="1"/>
    </xf>
    <xf numFmtId="3" fontId="51" fillId="0" borderId="23" xfId="3" applyNumberFormat="1" applyFont="1" applyFill="1" applyBorder="1" applyAlignment="1">
      <alignment horizontal="right" vertical="center"/>
    </xf>
    <xf numFmtId="3" fontId="41" fillId="6" borderId="20" xfId="2" applyNumberFormat="1" applyFont="1" applyFill="1" applyBorder="1" applyAlignment="1">
      <alignment horizontal="right" vertical="center"/>
    </xf>
    <xf numFmtId="4" fontId="41" fillId="6" borderId="23" xfId="2" applyNumberFormat="1" applyFont="1" applyFill="1" applyBorder="1" applyAlignment="1">
      <alignment horizontal="right" vertical="center"/>
    </xf>
    <xf numFmtId="10" fontId="51" fillId="6" borderId="20" xfId="1" applyNumberFormat="1" applyFont="1" applyFill="1" applyBorder="1" applyAlignment="1">
      <alignment horizontal="right" vertical="center"/>
    </xf>
    <xf numFmtId="0" fontId="41" fillId="6" borderId="16" xfId="2" applyFont="1" applyFill="1" applyBorder="1" applyAlignment="1">
      <alignment vertical="center" wrapText="1"/>
    </xf>
    <xf numFmtId="10" fontId="54" fillId="6" borderId="20" xfId="1" applyNumberFormat="1" applyFont="1" applyFill="1" applyBorder="1" applyAlignment="1">
      <alignment horizontal="right" vertical="center"/>
    </xf>
    <xf numFmtId="0" fontId="41" fillId="6" borderId="22" xfId="2" quotePrefix="1" applyFont="1" applyFill="1" applyBorder="1" applyAlignment="1">
      <alignment vertical="center" wrapText="1"/>
    </xf>
    <xf numFmtId="49" fontId="41" fillId="6" borderId="14" xfId="2" quotePrefix="1" applyNumberFormat="1" applyFont="1" applyFill="1" applyBorder="1" applyAlignment="1">
      <alignment horizontal="center" vertical="center" wrapText="1"/>
    </xf>
    <xf numFmtId="3" fontId="41" fillId="6" borderId="16" xfId="2" applyNumberFormat="1" applyFont="1" applyFill="1" applyBorder="1" applyAlignment="1">
      <alignment horizontal="right" vertical="center"/>
    </xf>
    <xf numFmtId="4" fontId="41" fillId="6" borderId="22" xfId="2" applyNumberFormat="1" applyFont="1" applyFill="1" applyBorder="1" applyAlignment="1">
      <alignment horizontal="right" vertical="center"/>
    </xf>
    <xf numFmtId="10" fontId="51" fillId="6" borderId="16" xfId="1" applyNumberFormat="1" applyFont="1" applyFill="1" applyBorder="1" applyAlignment="1">
      <alignment horizontal="right" vertical="center"/>
    </xf>
    <xf numFmtId="10" fontId="46" fillId="6" borderId="20" xfId="1" applyNumberFormat="1" applyFont="1" applyFill="1" applyBorder="1" applyAlignment="1">
      <alignment horizontal="right" vertical="center"/>
    </xf>
    <xf numFmtId="0" fontId="41" fillId="6" borderId="0" xfId="2" applyFont="1" applyFill="1" applyAlignment="1">
      <alignment vertical="center" wrapText="1"/>
    </xf>
    <xf numFmtId="0" fontId="41" fillId="6" borderId="29" xfId="2" quotePrefix="1" applyFont="1" applyFill="1" applyBorder="1" applyAlignment="1">
      <alignment horizontal="left" vertical="center" wrapText="1"/>
    </xf>
    <xf numFmtId="0" fontId="41" fillId="6" borderId="21" xfId="2" quotePrefix="1" applyFont="1" applyFill="1" applyBorder="1" applyAlignment="1">
      <alignment horizontal="left" vertical="center" wrapText="1"/>
    </xf>
    <xf numFmtId="0" fontId="41" fillId="6" borderId="22" xfId="2" quotePrefix="1" applyFont="1" applyFill="1" applyBorder="1" applyAlignment="1">
      <alignment horizontal="left" vertical="center" wrapText="1"/>
    </xf>
    <xf numFmtId="3" fontId="41" fillId="0" borderId="16" xfId="2" applyNumberFormat="1" applyFont="1" applyBorder="1" applyAlignment="1">
      <alignment horizontal="right" vertical="center"/>
    </xf>
    <xf numFmtId="10" fontId="46" fillId="0" borderId="16" xfId="1" applyNumberFormat="1" applyFont="1" applyFill="1" applyBorder="1" applyAlignment="1">
      <alignment horizontal="right" vertical="center"/>
    </xf>
    <xf numFmtId="0" fontId="44" fillId="0" borderId="14" xfId="2" applyFont="1" applyBorder="1" applyAlignment="1">
      <alignment vertical="center" wrapText="1"/>
    </xf>
    <xf numFmtId="0" fontId="52" fillId="4" borderId="11" xfId="2" applyFont="1" applyFill="1" applyBorder="1" applyAlignment="1">
      <alignment horizontal="center" vertical="center" wrapText="1"/>
    </xf>
    <xf numFmtId="0" fontId="52" fillId="4" borderId="2" xfId="2" applyFont="1" applyFill="1" applyBorder="1" applyAlignment="1">
      <alignment vertical="center" wrapText="1"/>
    </xf>
    <xf numFmtId="0" fontId="42" fillId="5" borderId="16" xfId="2" quotePrefix="1" applyFont="1" applyFill="1" applyBorder="1" applyAlignment="1">
      <alignment horizontal="left" vertical="center" wrapText="1"/>
    </xf>
    <xf numFmtId="0" fontId="41" fillId="0" borderId="23" xfId="2" applyFont="1" applyBorder="1" applyAlignment="1">
      <alignment vertical="center" wrapText="1"/>
    </xf>
    <xf numFmtId="0" fontId="41" fillId="0" borderId="0" xfId="2" applyFont="1" applyAlignment="1">
      <alignment vertical="center" wrapText="1"/>
    </xf>
    <xf numFmtId="0" fontId="41" fillId="6" borderId="14" xfId="2" applyFont="1" applyFill="1" applyBorder="1" applyAlignment="1">
      <alignment horizontal="center" vertical="center" wrapText="1"/>
    </xf>
    <xf numFmtId="4" fontId="41" fillId="6" borderId="21" xfId="2" applyNumberFormat="1" applyFont="1" applyFill="1" applyBorder="1" applyAlignment="1">
      <alignment horizontal="right" vertical="center"/>
    </xf>
    <xf numFmtId="0" fontId="42" fillId="5" borderId="9" xfId="2" quotePrefix="1" applyFont="1" applyFill="1" applyBorder="1" applyAlignment="1">
      <alignment horizontal="left" vertical="center" wrapText="1"/>
    </xf>
    <xf numFmtId="3" fontId="43" fillId="5" borderId="9" xfId="2" applyNumberFormat="1" applyFont="1" applyFill="1" applyBorder="1" applyAlignment="1">
      <alignment horizontal="right" vertical="center"/>
    </xf>
    <xf numFmtId="49" fontId="41" fillId="6" borderId="20" xfId="2" quotePrefix="1" applyNumberFormat="1" applyFont="1" applyFill="1" applyBorder="1" applyAlignment="1">
      <alignment horizontal="center" vertical="center" wrapText="1"/>
    </xf>
    <xf numFmtId="3" fontId="43" fillId="0" borderId="20" xfId="3" applyNumberFormat="1" applyFont="1" applyFill="1" applyBorder="1" applyAlignment="1">
      <alignment horizontal="right" vertical="center"/>
    </xf>
    <xf numFmtId="3" fontId="43" fillId="0" borderId="14" xfId="3" applyNumberFormat="1" applyFont="1" applyFill="1" applyBorder="1" applyAlignment="1">
      <alignment horizontal="right" vertical="center"/>
    </xf>
    <xf numFmtId="3" fontId="51" fillId="6" borderId="20" xfId="3" applyNumberFormat="1" applyFont="1" applyFill="1" applyBorder="1" applyAlignment="1">
      <alignment horizontal="right" vertical="center"/>
    </xf>
    <xf numFmtId="0" fontId="52" fillId="4" borderId="2" xfId="2" applyFont="1" applyFill="1" applyBorder="1" applyAlignment="1">
      <alignment horizontal="center" vertical="center" wrapText="1"/>
    </xf>
    <xf numFmtId="0" fontId="52" fillId="4" borderId="13" xfId="2" quotePrefix="1" applyFont="1" applyFill="1" applyBorder="1" applyAlignment="1">
      <alignment horizontal="left" vertical="center" wrapText="1"/>
    </xf>
    <xf numFmtId="0" fontId="42" fillId="4" borderId="2" xfId="2" quotePrefix="1" applyFont="1" applyFill="1" applyBorder="1" applyAlignment="1">
      <alignment horizontal="left" vertical="center" wrapText="1"/>
    </xf>
    <xf numFmtId="0" fontId="42" fillId="5" borderId="5" xfId="2" quotePrefix="1" applyFont="1" applyFill="1" applyBorder="1" applyAlignment="1">
      <alignment horizontal="left" vertical="center" wrapText="1"/>
    </xf>
    <xf numFmtId="4" fontId="43" fillId="5" borderId="24" xfId="2" applyNumberFormat="1" applyFont="1" applyFill="1" applyBorder="1" applyAlignment="1">
      <alignment horizontal="right" vertical="center"/>
    </xf>
    <xf numFmtId="0" fontId="42" fillId="0" borderId="18" xfId="2" applyFont="1" applyBorder="1" applyAlignment="1">
      <alignment vertical="center" wrapText="1"/>
    </xf>
    <xf numFmtId="0" fontId="41" fillId="6" borderId="17" xfId="2" quotePrefix="1" applyFont="1" applyFill="1" applyBorder="1" applyAlignment="1">
      <alignment horizontal="left" vertical="center" wrapText="1"/>
    </xf>
    <xf numFmtId="49" fontId="41" fillId="6" borderId="16" xfId="2" quotePrefix="1" applyNumberFormat="1" applyFont="1" applyFill="1" applyBorder="1" applyAlignment="1">
      <alignment horizontal="center" vertical="center" wrapText="1"/>
    </xf>
    <xf numFmtId="3" fontId="51" fillId="0" borderId="18" xfId="3" applyNumberFormat="1" applyFont="1" applyFill="1" applyBorder="1" applyAlignment="1">
      <alignment horizontal="right" vertical="center"/>
    </xf>
    <xf numFmtId="4" fontId="41" fillId="0" borderId="29" xfId="2" applyNumberFormat="1" applyFont="1" applyBorder="1" applyAlignment="1">
      <alignment horizontal="right" vertical="center"/>
    </xf>
    <xf numFmtId="0" fontId="52" fillId="4" borderId="7" xfId="2" applyFont="1" applyFill="1" applyBorder="1" applyAlignment="1">
      <alignment horizontal="center" vertical="center" wrapText="1"/>
    </xf>
    <xf numFmtId="0" fontId="52" fillId="4" borderId="8" xfId="2" quotePrefix="1" applyFont="1" applyFill="1" applyBorder="1" applyAlignment="1">
      <alignment horizontal="left" vertical="center" wrapText="1"/>
    </xf>
    <xf numFmtId="0" fontId="42" fillId="4" borderId="7" xfId="2" quotePrefix="1" applyFont="1" applyFill="1" applyBorder="1" applyAlignment="1">
      <alignment horizontal="left" vertical="center" wrapText="1"/>
    </xf>
    <xf numFmtId="3" fontId="46" fillId="4" borderId="7" xfId="2" applyNumberFormat="1" applyFont="1" applyFill="1" applyBorder="1" applyAlignment="1">
      <alignment horizontal="right" vertical="center"/>
    </xf>
    <xf numFmtId="0" fontId="52" fillId="6" borderId="18" xfId="2" applyFont="1" applyFill="1" applyBorder="1" applyAlignment="1">
      <alignment horizontal="center" vertical="center" wrapText="1"/>
    </xf>
    <xf numFmtId="0" fontId="41" fillId="6" borderId="18" xfId="2" quotePrefix="1" applyFont="1" applyFill="1" applyBorder="1" applyAlignment="1">
      <alignment horizontal="center" vertical="center" wrapText="1"/>
    </xf>
    <xf numFmtId="0" fontId="41" fillId="0" borderId="23" xfId="4" applyFont="1" applyBorder="1" applyAlignment="1">
      <alignment horizontal="left" vertical="center" wrapText="1"/>
    </xf>
    <xf numFmtId="0" fontId="41" fillId="0" borderId="20" xfId="4" applyFont="1" applyBorder="1" applyAlignment="1">
      <alignment horizontal="center" vertical="center" wrapText="1"/>
    </xf>
    <xf numFmtId="0" fontId="41" fillId="6" borderId="23" xfId="4" applyFont="1" applyFill="1" applyBorder="1" applyAlignment="1">
      <alignment horizontal="left" vertical="center" wrapText="1"/>
    </xf>
    <xf numFmtId="0" fontId="41" fillId="0" borderId="14" xfId="4" applyFont="1" applyBorder="1" applyAlignment="1">
      <alignment horizontal="center" vertical="center" wrapText="1"/>
    </xf>
    <xf numFmtId="3" fontId="51" fillId="0" borderId="14" xfId="3" applyNumberFormat="1" applyFont="1" applyFill="1" applyBorder="1" applyAlignment="1">
      <alignment horizontal="right" vertical="center"/>
    </xf>
    <xf numFmtId="0" fontId="41" fillId="6" borderId="21" xfId="4" applyFont="1" applyFill="1" applyBorder="1" applyAlignment="1">
      <alignment horizontal="left" vertical="center" wrapText="1"/>
    </xf>
    <xf numFmtId="0" fontId="52" fillId="4" borderId="10" xfId="4" applyFont="1" applyFill="1" applyBorder="1" applyAlignment="1">
      <alignment horizontal="center" vertical="center" wrapText="1"/>
    </xf>
    <xf numFmtId="0" fontId="52" fillId="4" borderId="8" xfId="4" applyFont="1" applyFill="1" applyBorder="1" applyAlignment="1">
      <alignment vertical="center" wrapText="1"/>
    </xf>
    <xf numFmtId="0" fontId="52" fillId="4" borderId="7" xfId="4" applyFont="1" applyFill="1" applyBorder="1" applyAlignment="1">
      <alignment vertical="center" wrapText="1"/>
    </xf>
    <xf numFmtId="3" fontId="46" fillId="4" borderId="14" xfId="2" applyNumberFormat="1" applyFont="1" applyFill="1" applyBorder="1" applyAlignment="1">
      <alignment horizontal="right" vertical="center"/>
    </xf>
    <xf numFmtId="4" fontId="46" fillId="4" borderId="25" xfId="2" applyNumberFormat="1" applyFont="1" applyFill="1" applyBorder="1" applyAlignment="1">
      <alignment horizontal="right" vertical="center"/>
    </xf>
    <xf numFmtId="0" fontId="42" fillId="5" borderId="3" xfId="4" applyFont="1" applyFill="1" applyBorder="1" applyAlignment="1">
      <alignment horizontal="left" vertical="center" wrapText="1"/>
    </xf>
    <xf numFmtId="0" fontId="41" fillId="5" borderId="19" xfId="4" applyFont="1" applyFill="1" applyBorder="1" applyAlignment="1">
      <alignment horizontal="left" vertical="center" wrapText="1"/>
    </xf>
    <xf numFmtId="49" fontId="41" fillId="5" borderId="18" xfId="4" applyNumberFormat="1" applyFont="1" applyFill="1" applyBorder="1" applyAlignment="1">
      <alignment horizontal="center" vertical="center" wrapText="1"/>
    </xf>
    <xf numFmtId="3" fontId="51" fillId="5" borderId="18" xfId="2" applyNumberFormat="1" applyFont="1" applyFill="1" applyBorder="1" applyAlignment="1">
      <alignment horizontal="right" vertical="center"/>
    </xf>
    <xf numFmtId="3" fontId="41" fillId="5" borderId="20" xfId="2" applyNumberFormat="1" applyFont="1" applyFill="1" applyBorder="1" applyAlignment="1">
      <alignment horizontal="right" vertical="center"/>
    </xf>
    <xf numFmtId="4" fontId="41" fillId="5" borderId="21" xfId="2" applyNumberFormat="1" applyFont="1" applyFill="1" applyBorder="1" applyAlignment="1">
      <alignment horizontal="right" vertical="center"/>
    </xf>
    <xf numFmtId="0" fontId="41" fillId="5" borderId="18" xfId="4" applyFont="1" applyFill="1" applyBorder="1" applyAlignment="1">
      <alignment horizontal="center" vertical="center" wrapText="1"/>
    </xf>
    <xf numFmtId="3" fontId="41" fillId="5" borderId="18" xfId="2" applyNumberFormat="1" applyFont="1" applyFill="1" applyBorder="1" applyAlignment="1">
      <alignment horizontal="right" vertical="center"/>
    </xf>
    <xf numFmtId="4" fontId="41" fillId="5" borderId="29" xfId="2" applyNumberFormat="1" applyFont="1" applyFill="1" applyBorder="1" applyAlignment="1">
      <alignment horizontal="right" vertical="center"/>
    </xf>
    <xf numFmtId="0" fontId="42" fillId="5" borderId="20" xfId="4" applyFont="1" applyFill="1" applyBorder="1" applyAlignment="1">
      <alignment horizontal="left" vertical="center" wrapText="1"/>
    </xf>
    <xf numFmtId="0" fontId="42" fillId="0" borderId="35" xfId="4" applyFont="1" applyBorder="1" applyAlignment="1">
      <alignment vertical="center" wrapText="1"/>
    </xf>
    <xf numFmtId="0" fontId="42" fillId="0" borderId="30" xfId="4" applyFont="1" applyBorder="1" applyAlignment="1">
      <alignment vertical="center" wrapText="1"/>
    </xf>
    <xf numFmtId="0" fontId="42" fillId="0" borderId="10" xfId="4" applyFont="1" applyBorder="1" applyAlignment="1">
      <alignment vertical="center" wrapText="1"/>
    </xf>
    <xf numFmtId="0" fontId="41" fillId="0" borderId="1" xfId="2" applyFont="1" applyBorder="1" applyAlignment="1">
      <alignment horizontal="left" vertical="center" wrapText="1"/>
    </xf>
    <xf numFmtId="0" fontId="41" fillId="0" borderId="7" xfId="4" applyFont="1" applyBorder="1" applyAlignment="1">
      <alignment horizontal="center" vertical="center" wrapText="1"/>
    </xf>
    <xf numFmtId="3" fontId="51" fillId="0" borderId="7" xfId="3" applyNumberFormat="1" applyFont="1" applyFill="1" applyBorder="1" applyAlignment="1">
      <alignment horizontal="right" vertical="center"/>
    </xf>
    <xf numFmtId="3" fontId="46" fillId="4" borderId="2" xfId="2" applyNumberFormat="1" applyFont="1" applyFill="1" applyBorder="1" applyAlignment="1">
      <alignment horizontal="right" vertical="center"/>
    </xf>
    <xf numFmtId="4" fontId="46" fillId="4" borderId="12" xfId="2" applyNumberFormat="1" applyFont="1" applyFill="1" applyBorder="1" applyAlignment="1">
      <alignment horizontal="right" vertical="center"/>
    </xf>
    <xf numFmtId="3" fontId="43" fillId="5" borderId="14" xfId="2" applyNumberFormat="1" applyFont="1" applyFill="1" applyBorder="1" applyAlignment="1">
      <alignment horizontal="right" vertical="center"/>
    </xf>
    <xf numFmtId="4" fontId="43" fillId="5" borderId="25" xfId="2" applyNumberFormat="1" applyFont="1" applyFill="1" applyBorder="1" applyAlignment="1">
      <alignment horizontal="right" vertical="center"/>
    </xf>
    <xf numFmtId="3" fontId="43" fillId="5" borderId="20" xfId="3" applyNumberFormat="1" applyFont="1" applyFill="1" applyBorder="1" applyAlignment="1">
      <alignment horizontal="right" vertical="center"/>
    </xf>
    <xf numFmtId="4" fontId="43" fillId="5" borderId="21" xfId="3" applyNumberFormat="1" applyFont="1" applyFill="1" applyBorder="1" applyAlignment="1">
      <alignment horizontal="right" vertical="center"/>
    </xf>
    <xf numFmtId="3" fontId="51" fillId="6" borderId="18" xfId="3" applyNumberFormat="1" applyFont="1" applyFill="1" applyBorder="1" applyAlignment="1">
      <alignment horizontal="right" vertical="center"/>
    </xf>
    <xf numFmtId="4" fontId="41" fillId="6" borderId="29" xfId="2" applyNumberFormat="1" applyFont="1" applyFill="1" applyBorder="1" applyAlignment="1">
      <alignment horizontal="right" vertical="center"/>
    </xf>
    <xf numFmtId="10" fontId="46" fillId="0" borderId="18" xfId="1" applyNumberFormat="1" applyFont="1" applyFill="1" applyBorder="1" applyAlignment="1">
      <alignment horizontal="right" vertical="center"/>
    </xf>
    <xf numFmtId="0" fontId="42" fillId="6" borderId="36" xfId="4" applyFont="1" applyFill="1" applyBorder="1" applyAlignment="1">
      <alignment vertical="center" wrapText="1"/>
    </xf>
    <xf numFmtId="0" fontId="41" fillId="6" borderId="9" xfId="4" applyFont="1" applyFill="1" applyBorder="1" applyAlignment="1">
      <alignment horizontal="center" vertical="center" wrapText="1"/>
    </xf>
    <xf numFmtId="3" fontId="51" fillId="6" borderId="9" xfId="3" applyNumberFormat="1" applyFont="1" applyFill="1" applyBorder="1" applyAlignment="1">
      <alignment horizontal="right" vertical="center"/>
    </xf>
    <xf numFmtId="4" fontId="41" fillId="6" borderId="27" xfId="2" applyNumberFormat="1" applyFont="1" applyFill="1" applyBorder="1" applyAlignment="1">
      <alignment horizontal="right" vertical="center"/>
    </xf>
    <xf numFmtId="10" fontId="46" fillId="0" borderId="9" xfId="1" applyNumberFormat="1" applyFont="1" applyFill="1" applyBorder="1" applyAlignment="1">
      <alignment horizontal="right" vertical="center"/>
    </xf>
    <xf numFmtId="0" fontId="42" fillId="5" borderId="14" xfId="4" applyFont="1" applyFill="1" applyBorder="1" applyAlignment="1">
      <alignment horizontal="left" vertical="center" wrapText="1"/>
    </xf>
    <xf numFmtId="0" fontId="41" fillId="0" borderId="8" xfId="4" applyFont="1" applyBorder="1" applyAlignment="1">
      <alignment horizontal="left" vertical="center" wrapText="1"/>
    </xf>
    <xf numFmtId="49" fontId="41" fillId="0" borderId="20" xfId="4" applyNumberFormat="1" applyFont="1" applyBorder="1" applyAlignment="1">
      <alignment horizontal="center" vertical="center" wrapText="1"/>
    </xf>
    <xf numFmtId="0" fontId="52" fillId="6" borderId="34" xfId="4" applyFont="1" applyFill="1" applyBorder="1" applyAlignment="1">
      <alignment horizontal="center" vertical="center" wrapText="1"/>
    </xf>
    <xf numFmtId="49" fontId="41" fillId="6" borderId="18" xfId="4" applyNumberFormat="1" applyFont="1" applyFill="1" applyBorder="1" applyAlignment="1">
      <alignment horizontal="center" vertical="center" wrapText="1"/>
    </xf>
    <xf numFmtId="0" fontId="52" fillId="0" borderId="30" xfId="4" applyFont="1" applyBorder="1" applyAlignment="1">
      <alignment horizontal="center" vertical="center" wrapText="1"/>
    </xf>
    <xf numFmtId="0" fontId="41" fillId="0" borderId="22" xfId="4" applyFont="1" applyBorder="1" applyAlignment="1">
      <alignment vertical="center" wrapText="1"/>
    </xf>
    <xf numFmtId="0" fontId="52" fillId="0" borderId="16" xfId="4" applyFont="1" applyBorder="1" applyAlignment="1">
      <alignment horizontal="center" vertical="center" wrapText="1"/>
    </xf>
    <xf numFmtId="0" fontId="41" fillId="6" borderId="22" xfId="4" applyFont="1" applyFill="1" applyBorder="1" applyAlignment="1">
      <alignment vertical="center" wrapText="1"/>
    </xf>
    <xf numFmtId="4" fontId="42" fillId="5" borderId="29" xfId="2" applyNumberFormat="1" applyFont="1" applyFill="1" applyBorder="1" applyAlignment="1">
      <alignment horizontal="right" vertical="center"/>
    </xf>
    <xf numFmtId="10" fontId="43" fillId="5" borderId="18" xfId="1" applyNumberFormat="1" applyFont="1" applyFill="1" applyBorder="1" applyAlignment="1">
      <alignment horizontal="right" vertical="center"/>
    </xf>
    <xf numFmtId="0" fontId="52" fillId="6" borderId="47" xfId="4" applyFont="1" applyFill="1" applyBorder="1" applyAlignment="1">
      <alignment vertical="center" wrapText="1"/>
    </xf>
    <xf numFmtId="0" fontId="41" fillId="0" borderId="44" xfId="4" applyFont="1" applyBorder="1" applyAlignment="1">
      <alignment vertical="center" wrapText="1"/>
    </xf>
    <xf numFmtId="0" fontId="41" fillId="6" borderId="20" xfId="4" quotePrefix="1" applyFont="1" applyFill="1" applyBorder="1" applyAlignment="1">
      <alignment horizontal="center" vertical="center" wrapText="1"/>
    </xf>
    <xf numFmtId="0" fontId="52" fillId="6" borderId="48" xfId="4" applyFont="1" applyFill="1" applyBorder="1" applyAlignment="1">
      <alignment vertical="center" wrapText="1"/>
    </xf>
    <xf numFmtId="0" fontId="52" fillId="6" borderId="14" xfId="4" applyFont="1" applyFill="1" applyBorder="1" applyAlignment="1">
      <alignment vertical="center" wrapText="1"/>
    </xf>
    <xf numFmtId="0" fontId="41" fillId="6" borderId="29" xfId="4" applyFont="1" applyFill="1" applyBorder="1" applyAlignment="1">
      <alignment vertical="center" wrapText="1"/>
    </xf>
    <xf numFmtId="0" fontId="41" fillId="6" borderId="18" xfId="4" quotePrefix="1" applyFont="1" applyFill="1" applyBorder="1" applyAlignment="1">
      <alignment horizontal="center" vertical="center" wrapText="1"/>
    </xf>
    <xf numFmtId="0" fontId="41" fillId="6" borderId="20" xfId="4" applyFont="1" applyFill="1" applyBorder="1" applyAlignment="1">
      <alignment vertical="center" wrapText="1"/>
    </xf>
    <xf numFmtId="0" fontId="52" fillId="6" borderId="17" xfId="4" applyFont="1" applyFill="1" applyBorder="1" applyAlignment="1">
      <alignment vertical="center" wrapText="1"/>
    </xf>
    <xf numFmtId="0" fontId="41" fillId="6" borderId="16" xfId="4" applyFont="1" applyFill="1" applyBorder="1" applyAlignment="1">
      <alignment vertical="center" wrapText="1"/>
    </xf>
    <xf numFmtId="0" fontId="41" fillId="6" borderId="14" xfId="4" applyFont="1" applyFill="1" applyBorder="1" applyAlignment="1">
      <alignment horizontal="center" vertical="center" wrapText="1"/>
    </xf>
    <xf numFmtId="3" fontId="51" fillId="6" borderId="14" xfId="3" applyNumberFormat="1" applyFont="1" applyFill="1" applyBorder="1" applyAlignment="1">
      <alignment horizontal="right" vertical="center"/>
    </xf>
    <xf numFmtId="4" fontId="41" fillId="6" borderId="17" xfId="2" applyNumberFormat="1" applyFont="1" applyFill="1" applyBorder="1" applyAlignment="1">
      <alignment horizontal="right" vertical="center"/>
    </xf>
    <xf numFmtId="0" fontId="52" fillId="6" borderId="32" xfId="4" applyFont="1" applyFill="1" applyBorder="1" applyAlignment="1">
      <alignment vertical="center" wrapText="1"/>
    </xf>
    <xf numFmtId="0" fontId="41" fillId="0" borderId="49" xfId="4" applyFont="1" applyBorder="1" applyAlignment="1">
      <alignment vertical="center" wrapText="1"/>
    </xf>
    <xf numFmtId="0" fontId="41" fillId="6" borderId="5" xfId="4" applyFont="1" applyFill="1" applyBorder="1" applyAlignment="1">
      <alignment horizontal="center" vertical="center" wrapText="1"/>
    </xf>
    <xf numFmtId="3" fontId="51" fillId="0" borderId="5" xfId="3" applyNumberFormat="1" applyFont="1" applyFill="1" applyBorder="1" applyAlignment="1">
      <alignment horizontal="right" vertical="center"/>
    </xf>
    <xf numFmtId="0" fontId="47" fillId="9" borderId="11" xfId="4" applyFont="1" applyFill="1" applyBorder="1" applyAlignment="1">
      <alignment horizontal="center" vertical="center" wrapText="1"/>
    </xf>
    <xf numFmtId="0" fontId="47" fillId="9" borderId="12" xfId="4" applyFont="1" applyFill="1" applyBorder="1" applyAlignment="1">
      <alignment vertical="center" wrapText="1"/>
    </xf>
    <xf numFmtId="0" fontId="47" fillId="9" borderId="2" xfId="4" applyFont="1" applyFill="1" applyBorder="1" applyAlignment="1">
      <alignment vertical="center" wrapText="1"/>
    </xf>
    <xf numFmtId="3" fontId="46" fillId="9" borderId="2" xfId="2" applyNumberFormat="1" applyFont="1" applyFill="1" applyBorder="1" applyAlignment="1">
      <alignment horizontal="right" vertical="center"/>
    </xf>
    <xf numFmtId="4" fontId="46" fillId="9" borderId="12" xfId="2" applyNumberFormat="1" applyFont="1" applyFill="1" applyBorder="1" applyAlignment="1">
      <alignment horizontal="right" vertical="center"/>
    </xf>
    <xf numFmtId="0" fontId="1" fillId="6" borderId="0" xfId="2" applyFont="1" applyFill="1"/>
    <xf numFmtId="0" fontId="47" fillId="10" borderId="11" xfId="4" applyFont="1" applyFill="1" applyBorder="1" applyAlignment="1">
      <alignment horizontal="center" vertical="center" wrapText="1"/>
    </xf>
    <xf numFmtId="0" fontId="47" fillId="10" borderId="12" xfId="4" applyFont="1" applyFill="1" applyBorder="1" applyAlignment="1">
      <alignment vertical="center" wrapText="1"/>
    </xf>
    <xf numFmtId="0" fontId="47" fillId="10" borderId="2" xfId="4" applyFont="1" applyFill="1" applyBorder="1" applyAlignment="1">
      <alignment vertical="center" wrapText="1"/>
    </xf>
    <xf numFmtId="3" fontId="46" fillId="10" borderId="12" xfId="2" applyNumberFormat="1" applyFont="1" applyFill="1" applyBorder="1" applyAlignment="1">
      <alignment horizontal="right" vertical="center"/>
    </xf>
    <xf numFmtId="4" fontId="46" fillId="10" borderId="12" xfId="2" applyNumberFormat="1" applyFont="1" applyFill="1" applyBorder="1" applyAlignment="1">
      <alignment horizontal="right" vertical="center"/>
    </xf>
    <xf numFmtId="0" fontId="47" fillId="0" borderId="14" xfId="4" applyFont="1" applyBorder="1" applyAlignment="1">
      <alignment vertical="center" wrapText="1"/>
    </xf>
    <xf numFmtId="3" fontId="47" fillId="4" borderId="2" xfId="2" applyNumberFormat="1" applyFont="1" applyFill="1" applyBorder="1" applyAlignment="1">
      <alignment horizontal="right" vertical="center"/>
    </xf>
    <xf numFmtId="4" fontId="47" fillId="4" borderId="12" xfId="2" applyNumberFormat="1" applyFont="1" applyFill="1" applyBorder="1" applyAlignment="1">
      <alignment horizontal="right" vertical="center"/>
    </xf>
    <xf numFmtId="3" fontId="41" fillId="5" borderId="16" xfId="2" applyNumberFormat="1" applyFont="1" applyFill="1" applyBorder="1" applyAlignment="1">
      <alignment horizontal="right" vertical="center"/>
    </xf>
    <xf numFmtId="4" fontId="41" fillId="5" borderId="17" xfId="2" applyNumberFormat="1" applyFont="1" applyFill="1" applyBorder="1" applyAlignment="1">
      <alignment horizontal="right" vertical="center"/>
    </xf>
    <xf numFmtId="49" fontId="41" fillId="0" borderId="18" xfId="4" applyNumberFormat="1" applyFont="1" applyBorder="1" applyAlignment="1">
      <alignment horizontal="center" vertical="center" wrapText="1"/>
    </xf>
    <xf numFmtId="3" fontId="51" fillId="0" borderId="14" xfId="2" applyNumberFormat="1" applyFont="1" applyBorder="1" applyAlignment="1">
      <alignment horizontal="right" vertical="center"/>
    </xf>
    <xf numFmtId="0" fontId="41" fillId="0" borderId="0" xfId="4" applyFont="1" applyAlignment="1">
      <alignment vertical="center" wrapText="1"/>
    </xf>
    <xf numFmtId="3" fontId="51" fillId="0" borderId="18" xfId="2" applyNumberFormat="1" applyFont="1" applyBorder="1" applyAlignment="1">
      <alignment horizontal="right" vertical="center"/>
    </xf>
    <xf numFmtId="0" fontId="41" fillId="0" borderId="23" xfId="4" applyFont="1" applyBorder="1" applyAlignment="1">
      <alignment vertical="center" wrapText="1"/>
    </xf>
    <xf numFmtId="0" fontId="42" fillId="5" borderId="7" xfId="4" applyFont="1" applyFill="1" applyBorder="1" applyAlignment="1">
      <alignment horizontal="left" vertical="center" wrapText="1"/>
    </xf>
    <xf numFmtId="0" fontId="42" fillId="0" borderId="14" xfId="4" applyFont="1" applyBorder="1" applyAlignment="1">
      <alignment horizontal="left" vertical="center" wrapText="1"/>
    </xf>
    <xf numFmtId="0" fontId="41" fillId="0" borderId="0" xfId="4" applyFont="1" applyAlignment="1">
      <alignment horizontal="left" vertical="center" wrapText="1"/>
    </xf>
    <xf numFmtId="3" fontId="41" fillId="0" borderId="14" xfId="2" applyNumberFormat="1" applyFont="1" applyBorder="1" applyAlignment="1">
      <alignment horizontal="right" vertical="center"/>
    </xf>
    <xf numFmtId="4" fontId="41" fillId="0" borderId="25" xfId="2" applyNumberFormat="1" applyFont="1" applyBorder="1" applyAlignment="1">
      <alignment horizontal="right" vertical="center"/>
    </xf>
    <xf numFmtId="10" fontId="46" fillId="0" borderId="14" xfId="1" applyNumberFormat="1" applyFont="1" applyFill="1" applyBorder="1" applyAlignment="1">
      <alignment horizontal="right" vertical="center"/>
    </xf>
    <xf numFmtId="3" fontId="46" fillId="4" borderId="4" xfId="2" applyNumberFormat="1" applyFont="1" applyFill="1" applyBorder="1" applyAlignment="1">
      <alignment horizontal="right" vertical="center"/>
    </xf>
    <xf numFmtId="0" fontId="42" fillId="0" borderId="14" xfId="4" applyFont="1" applyBorder="1" applyAlignment="1">
      <alignment horizontal="center" vertical="center" wrapText="1"/>
    </xf>
    <xf numFmtId="0" fontId="41" fillId="0" borderId="20" xfId="4" applyFont="1" applyBorder="1" applyAlignment="1">
      <alignment vertical="center" wrapText="1"/>
    </xf>
    <xf numFmtId="0" fontId="41" fillId="6" borderId="0" xfId="4" applyFont="1" applyFill="1" applyAlignment="1">
      <alignment vertical="center" wrapText="1"/>
    </xf>
    <xf numFmtId="0" fontId="41" fillId="0" borderId="14" xfId="4" applyFont="1" applyBorder="1" applyAlignment="1">
      <alignment horizontal="left" vertical="center" wrapText="1"/>
    </xf>
    <xf numFmtId="0" fontId="52" fillId="4" borderId="2" xfId="4" applyFont="1" applyFill="1" applyBorder="1" applyAlignment="1">
      <alignment horizontal="center" vertical="center" wrapText="1"/>
    </xf>
    <xf numFmtId="3" fontId="43" fillId="5" borderId="16" xfId="3" applyNumberFormat="1" applyFont="1" applyFill="1" applyBorder="1" applyAlignment="1">
      <alignment horizontal="right" vertical="center"/>
    </xf>
    <xf numFmtId="4" fontId="43" fillId="5" borderId="17" xfId="3" applyNumberFormat="1" applyFont="1" applyFill="1" applyBorder="1" applyAlignment="1">
      <alignment horizontal="right" vertical="center"/>
    </xf>
    <xf numFmtId="0" fontId="41" fillId="0" borderId="21" xfId="4" applyFont="1" applyBorder="1" applyAlignment="1">
      <alignment horizontal="left" vertical="center" wrapText="1"/>
    </xf>
    <xf numFmtId="0" fontId="42" fillId="5" borderId="18" xfId="4" applyFont="1" applyFill="1" applyBorder="1" applyAlignment="1">
      <alignment horizontal="left" vertical="center" wrapText="1"/>
    </xf>
    <xf numFmtId="3" fontId="43" fillId="5" borderId="18" xfId="3" applyNumberFormat="1" applyFont="1" applyFill="1" applyBorder="1" applyAlignment="1">
      <alignment horizontal="right" vertical="center"/>
    </xf>
    <xf numFmtId="4" fontId="43" fillId="5" borderId="29" xfId="3" applyNumberFormat="1" applyFont="1" applyFill="1" applyBorder="1" applyAlignment="1">
      <alignment horizontal="right" vertical="center"/>
    </xf>
    <xf numFmtId="0" fontId="42" fillId="6" borderId="18" xfId="4" applyFont="1" applyFill="1" applyBorder="1" applyAlignment="1">
      <alignment vertical="center" wrapText="1"/>
    </xf>
    <xf numFmtId="0" fontId="41" fillId="6" borderId="19" xfId="4" applyFont="1" applyFill="1" applyBorder="1" applyAlignment="1">
      <alignment horizontal="left" vertical="center" wrapText="1"/>
    </xf>
    <xf numFmtId="0" fontId="42" fillId="6" borderId="14" xfId="4" applyFont="1" applyFill="1" applyBorder="1" applyAlignment="1">
      <alignment vertical="center" wrapText="1"/>
    </xf>
    <xf numFmtId="0" fontId="42" fillId="6" borderId="7" xfId="4" applyFont="1" applyFill="1" applyBorder="1" applyAlignment="1">
      <alignment vertical="center" wrapText="1"/>
    </xf>
    <xf numFmtId="0" fontId="41" fillId="6" borderId="8" xfId="4" applyFont="1" applyFill="1" applyBorder="1" applyAlignment="1">
      <alignment horizontal="left" vertical="center" wrapText="1"/>
    </xf>
    <xf numFmtId="49" fontId="41" fillId="6" borderId="7" xfId="4" applyNumberFormat="1" applyFont="1" applyFill="1" applyBorder="1" applyAlignment="1">
      <alignment horizontal="center" vertical="center" wrapText="1"/>
    </xf>
    <xf numFmtId="3" fontId="51" fillId="6" borderId="7" xfId="3" applyNumberFormat="1" applyFont="1" applyFill="1" applyBorder="1" applyAlignment="1">
      <alignment horizontal="right" vertical="center"/>
    </xf>
    <xf numFmtId="3" fontId="43" fillId="5" borderId="3" xfId="3" applyNumberFormat="1" applyFont="1" applyFill="1" applyBorder="1" applyAlignment="1">
      <alignment horizontal="right" vertical="center"/>
    </xf>
    <xf numFmtId="0" fontId="42" fillId="6" borderId="20" xfId="4" applyFont="1" applyFill="1" applyBorder="1" applyAlignment="1">
      <alignment horizontal="center" vertical="center" wrapText="1"/>
    </xf>
    <xf numFmtId="0" fontId="41" fillId="6" borderId="23" xfId="4" applyFont="1" applyFill="1" applyBorder="1" applyAlignment="1">
      <alignment vertical="center" wrapText="1"/>
    </xf>
    <xf numFmtId="49" fontId="41" fillId="6" borderId="20" xfId="4" applyNumberFormat="1" applyFont="1" applyFill="1" applyBorder="1" applyAlignment="1">
      <alignment horizontal="center" vertical="center" wrapText="1"/>
    </xf>
    <xf numFmtId="0" fontId="42" fillId="6" borderId="10" xfId="4" applyFont="1" applyFill="1" applyBorder="1" applyAlignment="1">
      <alignment horizontal="center" vertical="center" wrapText="1"/>
    </xf>
    <xf numFmtId="0" fontId="41" fillId="6" borderId="1" xfId="4" applyFont="1" applyFill="1" applyBorder="1" applyAlignment="1">
      <alignment vertical="center" wrapText="1"/>
    </xf>
    <xf numFmtId="3" fontId="51" fillId="0" borderId="9" xfId="3" applyNumberFormat="1" applyFont="1" applyFill="1" applyBorder="1" applyAlignment="1">
      <alignment horizontal="right" vertical="center"/>
    </xf>
    <xf numFmtId="4" fontId="43" fillId="5" borderId="3" xfId="2" applyNumberFormat="1" applyFont="1" applyFill="1" applyBorder="1" applyAlignment="1">
      <alignment horizontal="right" vertical="center"/>
    </xf>
    <xf numFmtId="10" fontId="43" fillId="5" borderId="14" xfId="1" applyNumberFormat="1" applyFont="1" applyFill="1" applyBorder="1" applyAlignment="1">
      <alignment horizontal="right" vertical="center"/>
    </xf>
    <xf numFmtId="0" fontId="47" fillId="6" borderId="14" xfId="4" applyFont="1" applyFill="1" applyBorder="1" applyAlignment="1">
      <alignment vertical="center" wrapText="1"/>
    </xf>
    <xf numFmtId="0" fontId="41" fillId="6" borderId="16" xfId="4" applyFont="1" applyFill="1" applyBorder="1" applyAlignment="1">
      <alignment horizontal="left" vertical="center" wrapText="1"/>
    </xf>
    <xf numFmtId="49" fontId="41" fillId="6" borderId="23" xfId="4" applyNumberFormat="1" applyFont="1" applyFill="1" applyBorder="1" applyAlignment="1">
      <alignment horizontal="center" vertical="center" wrapText="1"/>
    </xf>
    <xf numFmtId="0" fontId="41" fillId="0" borderId="31" xfId="4" applyFont="1" applyBorder="1" applyAlignment="1">
      <alignment horizontal="center" vertical="center" wrapText="1"/>
    </xf>
    <xf numFmtId="0" fontId="41" fillId="6" borderId="34" xfId="4" applyFont="1" applyFill="1" applyBorder="1" applyAlignment="1">
      <alignment horizontal="center" vertical="center" wrapText="1"/>
    </xf>
    <xf numFmtId="3" fontId="51" fillId="0" borderId="16" xfId="3" applyNumberFormat="1" applyFont="1" applyFill="1" applyBorder="1" applyAlignment="1">
      <alignment horizontal="right" vertical="center"/>
    </xf>
    <xf numFmtId="4" fontId="41" fillId="0" borderId="17" xfId="2" applyNumberFormat="1" applyFont="1" applyBorder="1" applyAlignment="1">
      <alignment horizontal="right" vertical="center"/>
    </xf>
    <xf numFmtId="10" fontId="51" fillId="0" borderId="16" xfId="1" applyNumberFormat="1" applyFont="1" applyFill="1" applyBorder="1" applyAlignment="1">
      <alignment horizontal="right" vertical="center"/>
    </xf>
    <xf numFmtId="0" fontId="41" fillId="6" borderId="20" xfId="4" applyFont="1" applyFill="1" applyBorder="1" applyAlignment="1">
      <alignment horizontal="left" vertical="center" wrapText="1"/>
    </xf>
    <xf numFmtId="0" fontId="41" fillId="6" borderId="31" xfId="4" applyFont="1" applyFill="1" applyBorder="1" applyAlignment="1">
      <alignment horizontal="center" vertical="center" wrapText="1"/>
    </xf>
    <xf numFmtId="0" fontId="42" fillId="6" borderId="8" xfId="4" applyFont="1" applyFill="1" applyBorder="1" applyAlignment="1">
      <alignment horizontal="left" vertical="center" wrapText="1"/>
    </xf>
    <xf numFmtId="0" fontId="41" fillId="0" borderId="8" xfId="4" applyFont="1" applyBorder="1" applyAlignment="1">
      <alignment vertical="center" wrapText="1"/>
    </xf>
    <xf numFmtId="0" fontId="41" fillId="6" borderId="7" xfId="4" applyFont="1" applyFill="1" applyBorder="1" applyAlignment="1">
      <alignment horizontal="center" vertical="center" wrapText="1"/>
    </xf>
    <xf numFmtId="3" fontId="41" fillId="6" borderId="18" xfId="2" applyNumberFormat="1" applyFont="1" applyFill="1" applyBorder="1" applyAlignment="1">
      <alignment horizontal="right" vertical="center"/>
    </xf>
    <xf numFmtId="0" fontId="52" fillId="4" borderId="7" xfId="4" applyFont="1" applyFill="1" applyBorder="1" applyAlignment="1">
      <alignment horizontal="center" vertical="center" wrapText="1"/>
    </xf>
    <xf numFmtId="3" fontId="46" fillId="4" borderId="14" xfId="3" applyNumberFormat="1" applyFont="1" applyFill="1" applyBorder="1" applyAlignment="1">
      <alignment horizontal="right" vertical="center"/>
    </xf>
    <xf numFmtId="4" fontId="43" fillId="5" borderId="4" xfId="3" applyNumberFormat="1" applyFont="1" applyFill="1" applyBorder="1" applyAlignment="1">
      <alignment horizontal="right" vertical="center"/>
    </xf>
    <xf numFmtId="0" fontId="42" fillId="6" borderId="14" xfId="4" applyFont="1" applyFill="1" applyBorder="1" applyAlignment="1">
      <alignment horizontal="center" vertical="center" wrapText="1"/>
    </xf>
    <xf numFmtId="0" fontId="41" fillId="6" borderId="21" xfId="4" applyFont="1" applyFill="1" applyBorder="1" applyAlignment="1">
      <alignment vertical="center" wrapText="1"/>
    </xf>
    <xf numFmtId="49" fontId="41" fillId="6" borderId="14" xfId="4" applyNumberFormat="1" applyFont="1" applyFill="1" applyBorder="1" applyAlignment="1">
      <alignment horizontal="center" vertical="center" wrapText="1"/>
    </xf>
    <xf numFmtId="3" fontId="46" fillId="4" borderId="12" xfId="2" applyNumberFormat="1" applyFont="1" applyFill="1" applyBorder="1" applyAlignment="1">
      <alignment horizontal="right" vertical="center"/>
    </xf>
    <xf numFmtId="0" fontId="42" fillId="0" borderId="18" xfId="4" applyFont="1" applyBorder="1" applyAlignment="1">
      <alignment horizontal="left" vertical="center" wrapText="1"/>
    </xf>
    <xf numFmtId="0" fontId="42" fillId="6" borderId="16" xfId="4" applyFont="1" applyFill="1" applyBorder="1" applyAlignment="1">
      <alignment horizontal="center" vertical="center" wrapText="1"/>
    </xf>
    <xf numFmtId="49" fontId="41" fillId="6" borderId="16" xfId="4" applyNumberFormat="1" applyFont="1" applyFill="1" applyBorder="1" applyAlignment="1">
      <alignment horizontal="center" vertical="center" wrapText="1"/>
    </xf>
    <xf numFmtId="3" fontId="43" fillId="5" borderId="16" xfId="2" applyNumberFormat="1" applyFont="1" applyFill="1" applyBorder="1" applyAlignment="1">
      <alignment horizontal="right" vertical="center"/>
    </xf>
    <xf numFmtId="4" fontId="43" fillId="5" borderId="17" xfId="2" applyNumberFormat="1" applyFont="1" applyFill="1" applyBorder="1" applyAlignment="1">
      <alignment horizontal="right" vertical="center"/>
    </xf>
    <xf numFmtId="0" fontId="47" fillId="0" borderId="7" xfId="4" applyFont="1" applyBorder="1" applyAlignment="1">
      <alignment horizontal="center" vertical="center" wrapText="1"/>
    </xf>
    <xf numFmtId="0" fontId="42" fillId="0" borderId="9" xfId="4" applyFont="1" applyBorder="1" applyAlignment="1">
      <alignment horizontal="left" vertical="center" wrapText="1"/>
    </xf>
    <xf numFmtId="0" fontId="41" fillId="0" borderId="1" xfId="4" applyFont="1" applyBorder="1" applyAlignment="1">
      <alignment vertical="center" wrapText="1"/>
    </xf>
    <xf numFmtId="49" fontId="41" fillId="0" borderId="7" xfId="4" applyNumberFormat="1" applyFont="1" applyBorder="1" applyAlignment="1">
      <alignment horizontal="center" vertical="center" wrapText="1"/>
    </xf>
    <xf numFmtId="3" fontId="41" fillId="0" borderId="7" xfId="2" applyNumberFormat="1" applyFont="1" applyBorder="1" applyAlignment="1">
      <alignment horizontal="right" vertical="center"/>
    </xf>
    <xf numFmtId="4" fontId="41" fillId="0" borderId="8" xfId="2" applyNumberFormat="1" applyFont="1" applyBorder="1" applyAlignment="1">
      <alignment horizontal="right" vertical="center"/>
    </xf>
    <xf numFmtId="0" fontId="47" fillId="3" borderId="2" xfId="2" applyFont="1" applyFill="1" applyBorder="1" applyAlignment="1">
      <alignment vertical="center" wrapText="1"/>
    </xf>
    <xf numFmtId="3" fontId="46" fillId="3" borderId="2" xfId="2" applyNumberFormat="1" applyFont="1" applyFill="1" applyBorder="1" applyAlignment="1">
      <alignment horizontal="right" vertical="center"/>
    </xf>
    <xf numFmtId="4" fontId="46" fillId="3" borderId="12" xfId="2" applyNumberFormat="1" applyFont="1" applyFill="1" applyBorder="1" applyAlignment="1">
      <alignment horizontal="right" vertical="center"/>
    </xf>
    <xf numFmtId="49" fontId="41" fillId="6" borderId="20" xfId="2" applyNumberFormat="1" applyFont="1" applyFill="1" applyBorder="1" applyAlignment="1">
      <alignment horizontal="center" vertical="center" wrapText="1"/>
    </xf>
    <xf numFmtId="49" fontId="41" fillId="6" borderId="7" xfId="2" applyNumberFormat="1" applyFont="1" applyFill="1" applyBorder="1" applyAlignment="1">
      <alignment horizontal="center" vertical="center" wrapText="1"/>
    </xf>
    <xf numFmtId="49" fontId="41" fillId="6" borderId="3" xfId="2" applyNumberFormat="1" applyFont="1" applyFill="1" applyBorder="1" applyAlignment="1">
      <alignment horizontal="center" vertical="center" wrapText="1"/>
    </xf>
    <xf numFmtId="3" fontId="41" fillId="0" borderId="3" xfId="2" applyNumberFormat="1" applyFont="1" applyBorder="1" applyAlignment="1">
      <alignment horizontal="right" vertical="center"/>
    </xf>
    <xf numFmtId="0" fontId="42" fillId="5" borderId="20" xfId="2" quotePrefix="1" applyFont="1" applyFill="1" applyBorder="1" applyAlignment="1">
      <alignment horizontal="left" vertical="center" wrapText="1"/>
    </xf>
    <xf numFmtId="3" fontId="3" fillId="0" borderId="14" xfId="3" applyNumberFormat="1" applyFont="1" applyBorder="1"/>
    <xf numFmtId="3" fontId="46" fillId="4" borderId="8" xfId="2" applyNumberFormat="1" applyFont="1" applyFill="1" applyBorder="1" applyAlignment="1">
      <alignment horizontal="right" vertical="center"/>
    </xf>
    <xf numFmtId="49" fontId="41" fillId="6" borderId="20" xfId="4" quotePrefix="1" applyNumberFormat="1" applyFont="1" applyFill="1" applyBorder="1" applyAlignment="1">
      <alignment horizontal="center" vertical="center" wrapText="1"/>
    </xf>
    <xf numFmtId="10" fontId="43" fillId="5" borderId="5" xfId="1" applyNumberFormat="1" applyFont="1" applyFill="1" applyBorder="1" applyAlignment="1">
      <alignment horizontal="right" vertical="center"/>
    </xf>
    <xf numFmtId="3" fontId="41" fillId="4" borderId="20" xfId="2" applyNumberFormat="1" applyFont="1" applyFill="1" applyBorder="1" applyAlignment="1">
      <alignment horizontal="right" vertical="center"/>
    </xf>
    <xf numFmtId="4" fontId="41" fillId="4" borderId="21" xfId="2" applyNumberFormat="1" applyFont="1" applyFill="1" applyBorder="1" applyAlignment="1">
      <alignment horizontal="right" vertical="center"/>
    </xf>
    <xf numFmtId="3" fontId="46" fillId="4" borderId="25" xfId="2" applyNumberFormat="1" applyFont="1" applyFill="1" applyBorder="1" applyAlignment="1">
      <alignment horizontal="right" vertical="center"/>
    </xf>
    <xf numFmtId="4" fontId="46" fillId="4" borderId="8" xfId="2" applyNumberFormat="1" applyFont="1" applyFill="1" applyBorder="1" applyAlignment="1">
      <alignment horizontal="right" vertical="center"/>
    </xf>
    <xf numFmtId="10" fontId="46" fillId="4" borderId="7" xfId="1" applyNumberFormat="1" applyFont="1" applyFill="1" applyBorder="1" applyAlignment="1">
      <alignment horizontal="right" vertical="center"/>
    </xf>
    <xf numFmtId="3" fontId="46" fillId="3" borderId="4" xfId="2" applyNumberFormat="1" applyFont="1" applyFill="1" applyBorder="1" applyAlignment="1">
      <alignment horizontal="right" vertical="center"/>
    </xf>
    <xf numFmtId="3" fontId="46" fillId="3" borderId="12" xfId="2" applyNumberFormat="1" applyFont="1" applyFill="1" applyBorder="1" applyAlignment="1">
      <alignment horizontal="right" vertical="center"/>
    </xf>
    <xf numFmtId="0" fontId="47" fillId="4" borderId="12" xfId="4" applyFont="1" applyFill="1" applyBorder="1" applyAlignment="1">
      <alignment horizontal="center" vertical="center" wrapText="1"/>
    </xf>
    <xf numFmtId="0" fontId="47" fillId="4" borderId="12" xfId="4" applyFont="1" applyFill="1" applyBorder="1" applyAlignment="1">
      <alignment vertical="center" wrapText="1"/>
    </xf>
    <xf numFmtId="0" fontId="47" fillId="4" borderId="2" xfId="4" applyFont="1" applyFill="1" applyBorder="1" applyAlignment="1">
      <alignment vertical="center" wrapText="1"/>
    </xf>
    <xf numFmtId="0" fontId="52" fillId="6" borderId="18" xfId="4" applyFont="1" applyFill="1" applyBorder="1" applyAlignment="1">
      <alignment horizontal="center" vertical="center" wrapText="1"/>
    </xf>
    <xf numFmtId="0" fontId="41" fillId="0" borderId="29" xfId="4" applyFont="1" applyBorder="1" applyAlignment="1">
      <alignment vertical="center" wrapText="1"/>
    </xf>
    <xf numFmtId="0" fontId="52" fillId="6" borderId="14" xfId="4" applyFont="1" applyFill="1" applyBorder="1" applyAlignment="1">
      <alignment horizontal="center" vertical="center" wrapText="1"/>
    </xf>
    <xf numFmtId="0" fontId="47" fillId="4" borderId="8" xfId="4" applyFont="1" applyFill="1" applyBorder="1" applyAlignment="1">
      <alignment horizontal="center" vertical="center" wrapText="1"/>
    </xf>
    <xf numFmtId="0" fontId="47" fillId="4" borderId="7" xfId="4" applyFont="1" applyFill="1" applyBorder="1" applyAlignment="1">
      <alignment vertical="center" wrapText="1"/>
    </xf>
    <xf numFmtId="0" fontId="41" fillId="0" borderId="21" xfId="4" quotePrefix="1" applyFont="1" applyBorder="1" applyAlignment="1">
      <alignment horizontal="left" vertical="center" wrapText="1"/>
    </xf>
    <xf numFmtId="0" fontId="41" fillId="0" borderId="22" xfId="5" applyFont="1" applyBorder="1" applyAlignment="1">
      <alignment horizontal="left" vertical="center" wrapText="1"/>
    </xf>
    <xf numFmtId="0" fontId="41" fillId="0" borderId="17" xfId="4" applyFont="1" applyBorder="1" applyAlignment="1">
      <alignment horizontal="left" vertical="center" wrapText="1"/>
    </xf>
    <xf numFmtId="0" fontId="41" fillId="0" borderId="29" xfId="4" applyFont="1" applyBorder="1" applyAlignment="1">
      <alignment horizontal="left" vertical="center" wrapText="1"/>
    </xf>
    <xf numFmtId="0" fontId="41" fillId="0" borderId="27" xfId="4" applyFont="1" applyBorder="1" applyAlignment="1">
      <alignment horizontal="left" vertical="center" wrapText="1"/>
    </xf>
    <xf numFmtId="0" fontId="41" fillId="0" borderId="20" xfId="4" applyFont="1" applyBorder="1" applyAlignment="1">
      <alignment horizontal="left" vertical="center" wrapText="1"/>
    </xf>
    <xf numFmtId="0" fontId="50" fillId="5" borderId="9" xfId="4" applyFont="1" applyFill="1" applyBorder="1" applyAlignment="1">
      <alignment horizontal="left" vertical="center" wrapText="1"/>
    </xf>
    <xf numFmtId="0" fontId="47" fillId="6" borderId="21" xfId="4" applyFont="1" applyFill="1" applyBorder="1" applyAlignment="1">
      <alignment vertical="center" wrapText="1"/>
    </xf>
    <xf numFmtId="0" fontId="41" fillId="0" borderId="1" xfId="2" applyFont="1" applyBorder="1" applyAlignment="1">
      <alignment vertical="center" wrapText="1"/>
    </xf>
    <xf numFmtId="0" fontId="41" fillId="0" borderId="28" xfId="2" applyFont="1" applyBorder="1" applyAlignment="1">
      <alignment vertical="center" wrapText="1"/>
    </xf>
    <xf numFmtId="0" fontId="52" fillId="3" borderId="11" xfId="2" applyFont="1" applyFill="1" applyBorder="1" applyAlignment="1">
      <alignment horizontal="center" vertical="center" wrapText="1"/>
    </xf>
    <xf numFmtId="0" fontId="47" fillId="3" borderId="13" xfId="2" applyFont="1" applyFill="1" applyBorder="1" applyAlignment="1">
      <alignment vertical="center" wrapText="1"/>
    </xf>
    <xf numFmtId="0" fontId="52" fillId="4" borderId="13" xfId="2" applyFont="1" applyFill="1" applyBorder="1" applyAlignment="1">
      <alignment vertical="center" wrapText="1"/>
    </xf>
    <xf numFmtId="0" fontId="52" fillId="0" borderId="18" xfId="2" applyFont="1" applyBorder="1" applyAlignment="1">
      <alignment vertical="center" wrapText="1"/>
    </xf>
    <xf numFmtId="0" fontId="41" fillId="0" borderId="21" xfId="2" applyFont="1" applyBorder="1" applyAlignment="1">
      <alignment vertical="center" wrapText="1"/>
    </xf>
    <xf numFmtId="0" fontId="52" fillId="0" borderId="16" xfId="2" applyFont="1" applyBorder="1" applyAlignment="1">
      <alignment vertical="center" wrapText="1"/>
    </xf>
    <xf numFmtId="0" fontId="18" fillId="0" borderId="25" xfId="2" applyFont="1" applyBorder="1" applyAlignment="1">
      <alignment vertical="center" wrapText="1"/>
    </xf>
    <xf numFmtId="3" fontId="17" fillId="0" borderId="21" xfId="3" applyNumberFormat="1" applyFont="1" applyFill="1" applyBorder="1" applyAlignment="1">
      <alignment horizontal="right" vertical="center"/>
    </xf>
    <xf numFmtId="0" fontId="11" fillId="3" borderId="12" xfId="4" applyFont="1" applyFill="1" applyBorder="1" applyAlignment="1">
      <alignment horizontal="left" vertical="center" wrapText="1"/>
    </xf>
    <xf numFmtId="0" fontId="11" fillId="3" borderId="2" xfId="2" applyFont="1" applyFill="1" applyBorder="1" applyAlignment="1">
      <alignment horizontal="center"/>
    </xf>
    <xf numFmtId="0" fontId="11" fillId="9" borderId="2" xfId="4" applyFont="1" applyFill="1" applyBorder="1" applyAlignment="1">
      <alignment horizontal="center" vertical="center" wrapText="1"/>
    </xf>
    <xf numFmtId="0" fontId="3" fillId="0" borderId="0" xfId="2" applyAlignment="1">
      <alignment wrapText="1"/>
    </xf>
    <xf numFmtId="49" fontId="41" fillId="6" borderId="16" xfId="2" applyNumberFormat="1" applyFont="1" applyFill="1" applyBorder="1" applyAlignment="1">
      <alignment horizontal="center" vertical="center" wrapText="1"/>
    </xf>
    <xf numFmtId="0" fontId="52" fillId="4" borderId="10" xfId="2" applyFont="1" applyFill="1" applyBorder="1" applyAlignment="1">
      <alignment horizontal="center" vertical="center" wrapText="1"/>
    </xf>
    <xf numFmtId="0" fontId="52" fillId="4" borderId="8" xfId="2" applyFont="1" applyFill="1" applyBorder="1" applyAlignment="1">
      <alignment vertical="center" wrapText="1"/>
    </xf>
    <xf numFmtId="3" fontId="43" fillId="5" borderId="6" xfId="2" applyNumberFormat="1" applyFont="1" applyFill="1" applyBorder="1" applyAlignment="1">
      <alignment horizontal="right" vertical="center"/>
    </xf>
    <xf numFmtId="4" fontId="41" fillId="0" borderId="20" xfId="2" applyNumberFormat="1" applyFont="1" applyBorder="1" applyAlignment="1">
      <alignment horizontal="right" vertical="center"/>
    </xf>
    <xf numFmtId="4" fontId="41" fillId="0" borderId="7" xfId="2" applyNumberFormat="1" applyFont="1" applyBorder="1" applyAlignment="1">
      <alignment horizontal="right" vertical="center"/>
    </xf>
    <xf numFmtId="4" fontId="41" fillId="0" borderId="3" xfId="2" applyNumberFormat="1" applyFont="1" applyBorder="1" applyAlignment="1">
      <alignment horizontal="right" vertical="center"/>
    </xf>
    <xf numFmtId="4" fontId="43" fillId="5" borderId="20" xfId="2" applyNumberFormat="1" applyFont="1" applyFill="1" applyBorder="1" applyAlignment="1">
      <alignment horizontal="right" vertical="center"/>
    </xf>
    <xf numFmtId="0" fontId="3" fillId="0" borderId="0" xfId="2" quotePrefix="1"/>
    <xf numFmtId="49" fontId="6" fillId="0" borderId="16" xfId="2" applyNumberFormat="1" applyFont="1" applyBorder="1" applyAlignment="1">
      <alignment horizontal="center" vertical="center" wrapText="1"/>
    </xf>
    <xf numFmtId="0" fontId="6" fillId="6" borderId="7" xfId="2" quotePrefix="1" applyFont="1" applyFill="1" applyBorder="1" applyAlignment="1">
      <alignment horizontal="center" vertical="center" wrapText="1"/>
    </xf>
    <xf numFmtId="0" fontId="42" fillId="0" borderId="14" xfId="2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2" fillId="2" borderId="2" xfId="4" applyFont="1" applyFill="1" applyBorder="1" applyAlignment="1">
      <alignment horizontal="center" vertical="center" wrapText="1"/>
    </xf>
    <xf numFmtId="3" fontId="55" fillId="2" borderId="2" xfId="2" applyNumberFormat="1" applyFont="1" applyFill="1" applyBorder="1" applyAlignment="1">
      <alignment horizontal="right" vertical="center"/>
    </xf>
    <xf numFmtId="3" fontId="55" fillId="2" borderId="12" xfId="2" applyNumberFormat="1" applyFont="1" applyFill="1" applyBorder="1" applyAlignment="1">
      <alignment horizontal="right" vertical="center"/>
    </xf>
    <xf numFmtId="4" fontId="55" fillId="2" borderId="12" xfId="2" applyNumberFormat="1" applyFont="1" applyFill="1" applyBorder="1" applyAlignment="1">
      <alignment horizontal="right" vertical="center"/>
    </xf>
    <xf numFmtId="10" fontId="55" fillId="2" borderId="2" xfId="1" applyNumberFormat="1" applyFont="1" applyFill="1" applyBorder="1" applyAlignment="1">
      <alignment horizontal="right" vertical="center"/>
    </xf>
    <xf numFmtId="0" fontId="56" fillId="5" borderId="24" xfId="4" applyFont="1" applyFill="1" applyBorder="1" applyAlignment="1">
      <alignment horizontal="left" vertical="center"/>
    </xf>
    <xf numFmtId="0" fontId="56" fillId="5" borderId="15" xfId="4" applyFont="1" applyFill="1" applyBorder="1" applyAlignment="1">
      <alignment horizontal="left" vertical="center"/>
    </xf>
    <xf numFmtId="0" fontId="57" fillId="5" borderId="5" xfId="4" applyFont="1" applyFill="1" applyBorder="1" applyAlignment="1">
      <alignment vertical="center"/>
    </xf>
    <xf numFmtId="3" fontId="55" fillId="5" borderId="5" xfId="2" applyNumberFormat="1" applyFont="1" applyFill="1" applyBorder="1" applyAlignment="1">
      <alignment horizontal="right" vertical="center"/>
    </xf>
    <xf numFmtId="3" fontId="6" fillId="5" borderId="44" xfId="2" applyNumberFormat="1" applyFont="1" applyFill="1" applyBorder="1" applyAlignment="1">
      <alignment horizontal="right" vertical="center"/>
    </xf>
    <xf numFmtId="0" fontId="58" fillId="5" borderId="40" xfId="4" applyFont="1" applyFill="1" applyBorder="1" applyAlignment="1">
      <alignment horizontal="left" vertical="center"/>
    </xf>
    <xf numFmtId="0" fontId="58" fillId="5" borderId="44" xfId="4" applyFont="1" applyFill="1" applyBorder="1" applyAlignment="1">
      <alignment horizontal="left" vertical="center"/>
    </xf>
    <xf numFmtId="0" fontId="58" fillId="5" borderId="23" xfId="4" applyFont="1" applyFill="1" applyBorder="1" applyAlignment="1">
      <alignment horizontal="left" vertical="center"/>
    </xf>
    <xf numFmtId="0" fontId="55" fillId="5" borderId="20" xfId="4" applyFont="1" applyFill="1" applyBorder="1" applyAlignment="1">
      <alignment vertical="center"/>
    </xf>
    <xf numFmtId="3" fontId="58" fillId="5" borderId="21" xfId="2" applyNumberFormat="1" applyFont="1" applyFill="1" applyBorder="1" applyAlignment="1">
      <alignment horizontal="right" vertical="center"/>
    </xf>
    <xf numFmtId="4" fontId="58" fillId="5" borderId="21" xfId="2" applyNumberFormat="1" applyFont="1" applyFill="1" applyBorder="1" applyAlignment="1">
      <alignment horizontal="right" vertical="center"/>
    </xf>
    <xf numFmtId="10" fontId="55" fillId="5" borderId="20" xfId="1" applyNumberFormat="1" applyFont="1" applyFill="1" applyBorder="1" applyAlignment="1">
      <alignment horizontal="right" vertical="center"/>
    </xf>
    <xf numFmtId="0" fontId="57" fillId="5" borderId="18" xfId="4" applyFont="1" applyFill="1" applyBorder="1" applyAlignment="1">
      <alignment vertical="center"/>
    </xf>
    <xf numFmtId="3" fontId="6" fillId="5" borderId="21" xfId="2" applyNumberFormat="1" applyFont="1" applyFill="1" applyBorder="1" applyAlignment="1">
      <alignment horizontal="right" vertical="center"/>
    </xf>
    <xf numFmtId="0" fontId="58" fillId="5" borderId="42" xfId="4" applyFont="1" applyFill="1" applyBorder="1" applyAlignment="1">
      <alignment horizontal="left" vertical="center"/>
    </xf>
    <xf numFmtId="0" fontId="58" fillId="5" borderId="54" xfId="4" applyFont="1" applyFill="1" applyBorder="1" applyAlignment="1">
      <alignment horizontal="left" vertical="center"/>
    </xf>
    <xf numFmtId="0" fontId="58" fillId="5" borderId="43" xfId="4" applyFont="1" applyFill="1" applyBorder="1" applyAlignment="1">
      <alignment horizontal="left" vertical="center"/>
    </xf>
    <xf numFmtId="0" fontId="55" fillId="5" borderId="9" xfId="4" applyFont="1" applyFill="1" applyBorder="1" applyAlignment="1">
      <alignment vertical="center"/>
    </xf>
    <xf numFmtId="3" fontId="58" fillId="5" borderId="27" xfId="2" applyNumberFormat="1" applyFont="1" applyFill="1" applyBorder="1" applyAlignment="1">
      <alignment horizontal="right" vertical="center"/>
    </xf>
    <xf numFmtId="4" fontId="58" fillId="5" borderId="27" xfId="2" applyNumberFormat="1" applyFont="1" applyFill="1" applyBorder="1" applyAlignment="1">
      <alignment horizontal="right" vertical="center"/>
    </xf>
    <xf numFmtId="10" fontId="55" fillId="5" borderId="9" xfId="1" applyNumberFormat="1" applyFont="1" applyFill="1" applyBorder="1" applyAlignment="1">
      <alignment horizontal="right" vertical="center"/>
    </xf>
    <xf numFmtId="3" fontId="17" fillId="0" borderId="0" xfId="2" applyNumberFormat="1" applyFont="1" applyAlignment="1">
      <alignment horizontal="right" vertical="center"/>
    </xf>
    <xf numFmtId="3" fontId="51" fillId="0" borderId="31" xfId="3" applyNumberFormat="1" applyFont="1" applyFill="1" applyBorder="1" applyAlignment="1">
      <alignment horizontal="right" vertical="center"/>
    </xf>
    <xf numFmtId="3" fontId="51" fillId="0" borderId="10" xfId="3" applyNumberFormat="1" applyFont="1" applyFill="1" applyBorder="1" applyAlignment="1">
      <alignment horizontal="right" vertical="center"/>
    </xf>
    <xf numFmtId="3" fontId="51" fillId="0" borderId="6" xfId="3" applyNumberFormat="1" applyFont="1" applyFill="1" applyBorder="1" applyAlignment="1">
      <alignment horizontal="right" vertical="center"/>
    </xf>
    <xf numFmtId="3" fontId="43" fillId="5" borderId="31" xfId="2" applyNumberFormat="1" applyFont="1" applyFill="1" applyBorder="1" applyAlignment="1">
      <alignment horizontal="right" vertical="center"/>
    </xf>
    <xf numFmtId="3" fontId="43" fillId="0" borderId="31" xfId="2" applyNumberFormat="1" applyFont="1" applyBorder="1" applyAlignment="1">
      <alignment horizontal="right" vertical="center"/>
    </xf>
    <xf numFmtId="4" fontId="17" fillId="0" borderId="20" xfId="2" applyNumberFormat="1" applyFont="1" applyBorder="1" applyAlignment="1">
      <alignment horizontal="right" vertical="center"/>
    </xf>
    <xf numFmtId="0" fontId="41" fillId="0" borderId="23" xfId="2" quotePrefix="1" applyFont="1" applyBorder="1" applyAlignment="1">
      <alignment horizontal="left" vertical="center" wrapText="1"/>
    </xf>
    <xf numFmtId="0" fontId="42" fillId="0" borderId="18" xfId="2" applyFont="1" applyBorder="1" applyAlignment="1">
      <alignment horizontal="left" vertical="center" wrapText="1"/>
    </xf>
    <xf numFmtId="0" fontId="42" fillId="0" borderId="14" xfId="2" applyFont="1" applyBorder="1" applyAlignment="1">
      <alignment horizontal="left" vertical="center" wrapText="1"/>
    </xf>
    <xf numFmtId="0" fontId="42" fillId="0" borderId="7" xfId="2" applyFont="1" applyBorder="1" applyAlignment="1">
      <alignment horizontal="left" vertical="center" wrapText="1"/>
    </xf>
    <xf numFmtId="0" fontId="41" fillId="0" borderId="23" xfId="2" quotePrefix="1" applyFont="1" applyBorder="1" applyAlignment="1">
      <alignment vertical="center" wrapText="1"/>
    </xf>
    <xf numFmtId="0" fontId="42" fillId="0" borderId="10" xfId="2" applyFont="1" applyBorder="1" applyAlignment="1">
      <alignment vertical="center" wrapText="1"/>
    </xf>
    <xf numFmtId="0" fontId="42" fillId="6" borderId="6" xfId="2" applyFont="1" applyFill="1" applyBorder="1" applyAlignment="1">
      <alignment vertical="center" wrapText="1"/>
    </xf>
    <xf numFmtId="0" fontId="42" fillId="0" borderId="25" xfId="2" applyFont="1" applyBorder="1" applyAlignment="1">
      <alignment vertical="center" wrapText="1"/>
    </xf>
    <xf numFmtId="0" fontId="6" fillId="0" borderId="36" xfId="4" applyFont="1" applyBorder="1" applyAlignment="1">
      <alignment horizontal="left" vertical="center" wrapText="1"/>
    </xf>
    <xf numFmtId="0" fontId="16" fillId="0" borderId="9" xfId="4" applyFont="1" applyBorder="1" applyAlignment="1">
      <alignment horizontal="left" vertical="center" wrapText="1"/>
    </xf>
    <xf numFmtId="0" fontId="6" fillId="6" borderId="17" xfId="2" applyFont="1" applyFill="1" applyBorder="1" applyAlignment="1">
      <alignment horizontal="left" vertical="center" wrapText="1"/>
    </xf>
    <xf numFmtId="0" fontId="6" fillId="0" borderId="8" xfId="2" applyFont="1" applyBorder="1" applyAlignment="1">
      <alignment vertical="center" wrapText="1"/>
    </xf>
    <xf numFmtId="49" fontId="6" fillId="0" borderId="9" xfId="2" applyNumberFormat="1" applyFont="1" applyBorder="1" applyAlignment="1">
      <alignment horizontal="center" vertical="center" wrapText="1"/>
    </xf>
    <xf numFmtId="0" fontId="27" fillId="6" borderId="14" xfId="2" applyFont="1" applyFill="1" applyBorder="1" applyAlignment="1">
      <alignment vertical="center" wrapText="1"/>
    </xf>
    <xf numFmtId="0" fontId="23" fillId="7" borderId="22" xfId="2" applyFont="1" applyFill="1" applyBorder="1" applyAlignment="1">
      <alignment horizontal="left" vertical="center" wrapText="1"/>
    </xf>
    <xf numFmtId="4" fontId="19" fillId="0" borderId="22" xfId="2" applyNumberFormat="1" applyFont="1" applyBorder="1" applyAlignment="1">
      <alignment horizontal="right" vertical="center"/>
    </xf>
    <xf numFmtId="0" fontId="27" fillId="6" borderId="7" xfId="2" applyFont="1" applyFill="1" applyBorder="1" applyAlignment="1">
      <alignment vertical="center" wrapText="1"/>
    </xf>
    <xf numFmtId="4" fontId="41" fillId="0" borderId="26" xfId="2" applyNumberFormat="1" applyFont="1" applyBorder="1" applyAlignment="1">
      <alignment horizontal="right" vertical="center"/>
    </xf>
    <xf numFmtId="10" fontId="51" fillId="0" borderId="9" xfId="1" applyNumberFormat="1" applyFont="1" applyFill="1" applyBorder="1" applyAlignment="1">
      <alignment horizontal="right" vertical="center"/>
    </xf>
    <xf numFmtId="0" fontId="41" fillId="6" borderId="17" xfId="2" quotePrefix="1" applyFont="1" applyFill="1" applyBorder="1" applyAlignment="1">
      <alignment vertical="center" wrapText="1"/>
    </xf>
    <xf numFmtId="3" fontId="53" fillId="6" borderId="16" xfId="2" applyNumberFormat="1" applyFont="1" applyFill="1" applyBorder="1" applyAlignment="1">
      <alignment horizontal="right" vertical="center"/>
    </xf>
    <xf numFmtId="10" fontId="54" fillId="6" borderId="16" xfId="1" applyNumberFormat="1" applyFont="1" applyFill="1" applyBorder="1" applyAlignment="1">
      <alignment horizontal="right" vertical="center"/>
    </xf>
    <xf numFmtId="0" fontId="53" fillId="6" borderId="26" xfId="2" applyFont="1" applyFill="1" applyBorder="1" applyAlignment="1">
      <alignment vertical="center" wrapText="1"/>
    </xf>
    <xf numFmtId="49" fontId="53" fillId="6" borderId="9" xfId="2" quotePrefix="1" applyNumberFormat="1" applyFont="1" applyFill="1" applyBorder="1" applyAlignment="1">
      <alignment horizontal="center" vertical="center" wrapText="1"/>
    </xf>
    <xf numFmtId="3" fontId="54" fillId="0" borderId="26" xfId="3" applyNumberFormat="1" applyFont="1" applyFill="1" applyBorder="1" applyAlignment="1">
      <alignment horizontal="right" vertical="center"/>
    </xf>
    <xf numFmtId="3" fontId="53" fillId="6" borderId="9" xfId="2" applyNumberFormat="1" applyFont="1" applyFill="1" applyBorder="1" applyAlignment="1">
      <alignment horizontal="right" vertical="center"/>
    </xf>
    <xf numFmtId="4" fontId="53" fillId="6" borderId="26" xfId="2" applyNumberFormat="1" applyFont="1" applyFill="1" applyBorder="1" applyAlignment="1">
      <alignment horizontal="right" vertical="center"/>
    </xf>
    <xf numFmtId="10" fontId="54" fillId="6" borderId="9" xfId="1" applyNumberFormat="1" applyFont="1" applyFill="1" applyBorder="1" applyAlignment="1">
      <alignment horizontal="right" vertical="center"/>
    </xf>
    <xf numFmtId="10" fontId="14" fillId="0" borderId="9" xfId="1" applyNumberFormat="1" applyFont="1" applyFill="1" applyBorder="1" applyAlignment="1">
      <alignment horizontal="right" vertical="center"/>
    </xf>
    <xf numFmtId="0" fontId="38" fillId="0" borderId="18" xfId="2" applyFont="1" applyBorder="1" applyAlignment="1">
      <alignment horizontal="center" vertical="center" wrapText="1"/>
    </xf>
    <xf numFmtId="0" fontId="38" fillId="0" borderId="16" xfId="2" applyFont="1" applyBorder="1" applyAlignment="1">
      <alignment horizontal="center" vertical="center" wrapText="1"/>
    </xf>
    <xf numFmtId="0" fontId="6" fillId="0" borderId="1" xfId="2" quotePrefix="1" applyFont="1" applyBorder="1" applyAlignment="1">
      <alignment horizontal="left" vertical="center" wrapText="1"/>
    </xf>
    <xf numFmtId="49" fontId="6" fillId="0" borderId="7" xfId="2" quotePrefix="1" applyNumberFormat="1" applyFont="1" applyBorder="1" applyAlignment="1">
      <alignment horizontal="center" vertical="center" wrapText="1"/>
    </xf>
    <xf numFmtId="3" fontId="17" fillId="0" borderId="7" xfId="2" applyNumberFormat="1" applyFont="1" applyBorder="1" applyAlignment="1">
      <alignment horizontal="right" vertical="center"/>
    </xf>
    <xf numFmtId="4" fontId="6" fillId="0" borderId="8" xfId="2" applyNumberFormat="1" applyFont="1" applyBorder="1" applyAlignment="1">
      <alignment horizontal="right" vertical="center"/>
    </xf>
    <xf numFmtId="0" fontId="52" fillId="4" borderId="14" xfId="2" applyFont="1" applyFill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41" fillId="6" borderId="8" xfId="2" quotePrefix="1" applyFont="1" applyFill="1" applyBorder="1" applyAlignment="1">
      <alignment horizontal="left" vertical="center" wrapText="1"/>
    </xf>
    <xf numFmtId="49" fontId="41" fillId="6" borderId="7" xfId="2" quotePrefix="1" applyNumberFormat="1" applyFont="1" applyFill="1" applyBorder="1" applyAlignment="1">
      <alignment horizontal="center" vertical="center" wrapText="1"/>
    </xf>
    <xf numFmtId="3" fontId="41" fillId="0" borderId="9" xfId="2" applyNumberFormat="1" applyFont="1" applyBorder="1" applyAlignment="1">
      <alignment horizontal="right" vertical="center"/>
    </xf>
    <xf numFmtId="4" fontId="41" fillId="0" borderId="27" xfId="2" applyNumberFormat="1" applyFont="1" applyBorder="1" applyAlignment="1">
      <alignment horizontal="right" vertical="center"/>
    </xf>
    <xf numFmtId="0" fontId="6" fillId="6" borderId="25" xfId="2" applyFont="1" applyFill="1" applyBorder="1" applyAlignment="1">
      <alignment vertical="center" wrapText="1"/>
    </xf>
    <xf numFmtId="0" fontId="6" fillId="6" borderId="27" xfId="2" quotePrefix="1" applyFont="1" applyFill="1" applyBorder="1" applyAlignment="1">
      <alignment horizontal="left" vertical="center" wrapText="1"/>
    </xf>
    <xf numFmtId="0" fontId="6" fillId="6" borderId="8" xfId="2" quotePrefix="1" applyFont="1" applyFill="1" applyBorder="1" applyAlignment="1">
      <alignment horizontal="left" vertical="center" wrapText="1"/>
    </xf>
    <xf numFmtId="3" fontId="6" fillId="0" borderId="7" xfId="2" applyNumberFormat="1" applyFont="1" applyBorder="1" applyAlignment="1">
      <alignment horizontal="right" vertical="center"/>
    </xf>
    <xf numFmtId="10" fontId="17" fillId="0" borderId="7" xfId="1" applyNumberFormat="1" applyFont="1" applyFill="1" applyBorder="1" applyAlignment="1">
      <alignment horizontal="right" vertical="center"/>
    </xf>
    <xf numFmtId="0" fontId="19" fillId="6" borderId="17" xfId="2" quotePrefix="1" applyFont="1" applyFill="1" applyBorder="1" applyAlignment="1">
      <alignment vertical="center" wrapText="1"/>
    </xf>
    <xf numFmtId="0" fontId="6" fillId="6" borderId="1" xfId="2" quotePrefix="1" applyFont="1" applyFill="1" applyBorder="1" applyAlignment="1">
      <alignment vertical="center" wrapText="1"/>
    </xf>
    <xf numFmtId="0" fontId="19" fillId="0" borderId="3" xfId="2" applyFont="1" applyBorder="1" applyAlignment="1">
      <alignment vertical="center" wrapText="1"/>
    </xf>
    <xf numFmtId="0" fontId="18" fillId="0" borderId="7" xfId="4" applyFont="1" applyBorder="1" applyAlignment="1">
      <alignment vertical="center" wrapText="1"/>
    </xf>
    <xf numFmtId="0" fontId="6" fillId="6" borderId="9" xfId="4" applyFont="1" applyFill="1" applyBorder="1" applyAlignment="1">
      <alignment vertical="center" wrapText="1"/>
    </xf>
    <xf numFmtId="0" fontId="37" fillId="4" borderId="10" xfId="4" applyFont="1" applyFill="1" applyBorder="1" applyAlignment="1">
      <alignment horizontal="center" vertical="center" wrapText="1"/>
    </xf>
    <xf numFmtId="0" fontId="37" fillId="4" borderId="7" xfId="4" applyFont="1" applyFill="1" applyBorder="1" applyAlignment="1">
      <alignment vertical="center" wrapText="1"/>
    </xf>
    <xf numFmtId="0" fontId="30" fillId="6" borderId="10" xfId="2" applyFont="1" applyFill="1" applyBorder="1" applyAlignment="1">
      <alignment vertical="center" wrapText="1"/>
    </xf>
    <xf numFmtId="0" fontId="6" fillId="0" borderId="27" xfId="2" quotePrefix="1" applyFont="1" applyBorder="1" applyAlignment="1">
      <alignment vertical="center" wrapText="1"/>
    </xf>
    <xf numFmtId="0" fontId="41" fillId="6" borderId="26" xfId="4" applyFont="1" applyFill="1" applyBorder="1" applyAlignment="1">
      <alignment horizontal="left" vertical="center" wrapText="1"/>
    </xf>
    <xf numFmtId="0" fontId="18" fillId="0" borderId="21" xfId="4" applyFont="1" applyBorder="1" applyAlignment="1">
      <alignment vertical="center" wrapText="1"/>
    </xf>
    <xf numFmtId="0" fontId="18" fillId="0" borderId="29" xfId="4" applyFont="1" applyBorder="1" applyAlignment="1">
      <alignment vertical="center" wrapText="1"/>
    </xf>
    <xf numFmtId="0" fontId="18" fillId="0" borderId="17" xfId="4" applyFont="1" applyBorder="1" applyAlignment="1">
      <alignment vertical="center" wrapText="1"/>
    </xf>
    <xf numFmtId="0" fontId="19" fillId="0" borderId="16" xfId="4" applyFont="1" applyBorder="1" applyAlignment="1">
      <alignment horizontal="left" vertical="center" wrapText="1"/>
    </xf>
    <xf numFmtId="49" fontId="19" fillId="6" borderId="16" xfId="4" applyNumberFormat="1" applyFont="1" applyFill="1" applyBorder="1" applyAlignment="1">
      <alignment horizontal="center" vertical="center" wrapText="1"/>
    </xf>
    <xf numFmtId="49" fontId="41" fillId="6" borderId="9" xfId="4" applyNumberFormat="1" applyFont="1" applyFill="1" applyBorder="1" applyAlignment="1">
      <alignment horizontal="center" vertical="center" wrapText="1"/>
    </xf>
    <xf numFmtId="10" fontId="17" fillId="5" borderId="16" xfId="1" applyNumberFormat="1" applyFont="1" applyFill="1" applyBorder="1" applyAlignment="1">
      <alignment horizontal="right" vertical="center"/>
    </xf>
    <xf numFmtId="0" fontId="18" fillId="6" borderId="7" xfId="4" applyFont="1" applyFill="1" applyBorder="1" applyAlignment="1">
      <alignment vertical="center" wrapText="1"/>
    </xf>
    <xf numFmtId="0" fontId="41" fillId="0" borderId="27" xfId="4" quotePrefix="1" applyFont="1" applyBorder="1" applyAlignment="1">
      <alignment horizontal="left" vertical="center" wrapText="1"/>
    </xf>
    <xf numFmtId="0" fontId="11" fillId="0" borderId="7" xfId="4" applyFont="1" applyBorder="1" applyAlignment="1">
      <alignment vertical="center" wrapText="1"/>
    </xf>
    <xf numFmtId="0" fontId="6" fillId="0" borderId="23" xfId="5" applyFont="1" applyBorder="1" applyAlignment="1">
      <alignment vertical="center" wrapText="1"/>
    </xf>
    <xf numFmtId="0" fontId="6" fillId="0" borderId="22" xfId="5" applyFont="1" applyBorder="1" applyAlignment="1">
      <alignment horizontal="left" vertical="center" wrapText="1"/>
    </xf>
    <xf numFmtId="0" fontId="6" fillId="0" borderId="22" xfId="4" quotePrefix="1" applyFont="1" applyBorder="1" applyAlignment="1">
      <alignment vertical="center" wrapText="1"/>
    </xf>
    <xf numFmtId="0" fontId="6" fillId="0" borderId="19" xfId="4" quotePrefix="1" applyFont="1" applyBorder="1" applyAlignment="1">
      <alignment vertical="center" wrapText="1"/>
    </xf>
    <xf numFmtId="0" fontId="22" fillId="4" borderId="7" xfId="4" applyFont="1" applyFill="1" applyBorder="1" applyAlignment="1">
      <alignment vertical="center" wrapText="1"/>
    </xf>
    <xf numFmtId="0" fontId="22" fillId="6" borderId="18" xfId="4" applyFont="1" applyFill="1" applyBorder="1" applyAlignment="1">
      <alignment vertical="center" wrapText="1"/>
    </xf>
    <xf numFmtId="0" fontId="22" fillId="6" borderId="14" xfId="4" applyFont="1" applyFill="1" applyBorder="1" applyAlignment="1">
      <alignment vertical="center" wrapText="1"/>
    </xf>
    <xf numFmtId="0" fontId="22" fillId="6" borderId="16" xfId="4" applyFont="1" applyFill="1" applyBorder="1" applyAlignment="1">
      <alignment vertical="center" wrapText="1"/>
    </xf>
    <xf numFmtId="0" fontId="22" fillId="6" borderId="7" xfId="4" applyFont="1" applyFill="1" applyBorder="1" applyAlignment="1">
      <alignment vertical="center" wrapText="1"/>
    </xf>
    <xf numFmtId="0" fontId="6" fillId="0" borderId="9" xfId="4" applyFont="1" applyBorder="1" applyAlignment="1">
      <alignment horizontal="left" vertical="center" wrapText="1"/>
    </xf>
    <xf numFmtId="49" fontId="6" fillId="6" borderId="9" xfId="4" applyNumberFormat="1" applyFont="1" applyFill="1" applyBorder="1" applyAlignment="1">
      <alignment horizontal="center" vertical="center" wrapText="1"/>
    </xf>
    <xf numFmtId="3" fontId="47" fillId="4" borderId="7" xfId="2" applyNumberFormat="1" applyFont="1" applyFill="1" applyBorder="1" applyAlignment="1">
      <alignment horizontal="right" vertical="center"/>
    </xf>
    <xf numFmtId="4" fontId="47" fillId="4" borderId="8" xfId="2" applyNumberFormat="1" applyFont="1" applyFill="1" applyBorder="1" applyAlignment="1">
      <alignment horizontal="right" vertical="center"/>
    </xf>
    <xf numFmtId="0" fontId="47" fillId="0" borderId="7" xfId="4" applyFont="1" applyBorder="1" applyAlignment="1">
      <alignment vertical="center" wrapText="1"/>
    </xf>
    <xf numFmtId="0" fontId="42" fillId="6" borderId="25" xfId="4" applyFont="1" applyFill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41" fillId="0" borderId="7" xfId="4" applyFont="1" applyBorder="1" applyAlignment="1">
      <alignment vertical="center" wrapText="1"/>
    </xf>
    <xf numFmtId="0" fontId="41" fillId="6" borderId="10" xfId="4" applyFont="1" applyFill="1" applyBorder="1" applyAlignment="1">
      <alignment horizontal="center" vertical="center" wrapText="1"/>
    </xf>
    <xf numFmtId="10" fontId="51" fillId="0" borderId="7" xfId="1" applyNumberFormat="1" applyFont="1" applyFill="1" applyBorder="1" applyAlignment="1">
      <alignment horizontal="right" vertical="center"/>
    </xf>
    <xf numFmtId="0" fontId="19" fillId="0" borderId="0" xfId="6" applyNumberFormat="1" applyFont="1" applyFill="1" applyBorder="1" applyAlignment="1" applyProtection="1">
      <alignment horizontal="left" vertical="center"/>
      <protection locked="0"/>
    </xf>
    <xf numFmtId="3" fontId="19" fillId="0" borderId="0" xfId="6" applyNumberFormat="1" applyFont="1" applyFill="1" applyBorder="1" applyAlignment="1" applyProtection="1">
      <alignment horizontal="right" vertical="center"/>
      <protection locked="0"/>
    </xf>
    <xf numFmtId="3" fontId="19" fillId="0" borderId="0" xfId="6" applyNumberFormat="1" applyFont="1" applyFill="1" applyBorder="1" applyAlignment="1" applyProtection="1">
      <alignment horizontal="left" vertical="center"/>
      <protection locked="0"/>
    </xf>
    <xf numFmtId="49" fontId="61" fillId="11" borderId="0" xfId="6" applyNumberFormat="1" applyFont="1" applyFill="1" applyBorder="1" applyAlignment="1" applyProtection="1">
      <alignment vertical="top" wrapText="1"/>
      <protection locked="0"/>
    </xf>
    <xf numFmtId="4" fontId="19" fillId="0" borderId="0" xfId="6" applyNumberFormat="1" applyFont="1" applyFill="1" applyBorder="1" applyAlignment="1" applyProtection="1">
      <alignment horizontal="right" vertical="center"/>
      <protection locked="0"/>
    </xf>
    <xf numFmtId="4" fontId="61" fillId="11" borderId="0" xfId="6" applyNumberFormat="1" applyFont="1" applyFill="1" applyBorder="1" applyAlignment="1" applyProtection="1">
      <alignment vertical="top" wrapText="1"/>
      <protection locked="0"/>
    </xf>
    <xf numFmtId="3" fontId="61" fillId="11" borderId="0" xfId="6" applyNumberFormat="1" applyFont="1" applyFill="1" applyBorder="1" applyAlignment="1" applyProtection="1">
      <alignment vertical="top" wrapText="1"/>
      <protection locked="0"/>
    </xf>
    <xf numFmtId="164" fontId="61" fillId="11" borderId="0" xfId="6" applyNumberFormat="1" applyFont="1" applyFill="1" applyBorder="1" applyAlignment="1" applyProtection="1">
      <alignment vertical="top" wrapText="1"/>
      <protection locked="0"/>
    </xf>
    <xf numFmtId="10" fontId="6" fillId="0" borderId="9" xfId="1" applyNumberFormat="1" applyFont="1" applyFill="1" applyBorder="1" applyAlignment="1" applyProtection="1">
      <alignment horizontal="right" vertical="center"/>
      <protection locked="0"/>
    </xf>
    <xf numFmtId="4" fontId="6" fillId="11" borderId="9" xfId="6" applyNumberFormat="1" applyFont="1" applyFill="1" applyBorder="1" applyAlignment="1" applyProtection="1">
      <alignment horizontal="right" vertical="center" wrapText="1"/>
      <protection locked="0"/>
    </xf>
    <xf numFmtId="3" fontId="6" fillId="11" borderId="9" xfId="6" applyNumberFormat="1" applyFont="1" applyFill="1" applyBorder="1" applyAlignment="1" applyProtection="1">
      <alignment horizontal="right" vertical="center" wrapText="1"/>
      <protection locked="0"/>
    </xf>
    <xf numFmtId="10" fontId="6" fillId="0" borderId="20" xfId="1" applyNumberFormat="1" applyFont="1" applyFill="1" applyBorder="1" applyAlignment="1" applyProtection="1">
      <alignment horizontal="right" vertical="center"/>
      <protection locked="0"/>
    </xf>
    <xf numFmtId="4" fontId="6" fillId="11" borderId="20" xfId="6" applyNumberFormat="1" applyFont="1" applyFill="1" applyBorder="1" applyAlignment="1" applyProtection="1">
      <alignment horizontal="right" vertical="center" wrapText="1"/>
      <protection locked="0"/>
    </xf>
    <xf numFmtId="3" fontId="6" fillId="11" borderId="20" xfId="6" applyNumberFormat="1" applyFont="1" applyFill="1" applyBorder="1" applyAlignment="1" applyProtection="1">
      <alignment horizontal="right" vertical="center" wrapText="1"/>
      <protection locked="0"/>
    </xf>
    <xf numFmtId="10" fontId="16" fillId="0" borderId="20" xfId="1" applyNumberFormat="1" applyFont="1" applyFill="1" applyBorder="1" applyAlignment="1" applyProtection="1">
      <alignment horizontal="right" vertical="center"/>
      <protection locked="0"/>
    </xf>
    <xf numFmtId="4" fontId="16" fillId="11" borderId="20" xfId="6" applyNumberFormat="1" applyFont="1" applyFill="1" applyBorder="1" applyAlignment="1" applyProtection="1">
      <alignment horizontal="right" vertical="center" wrapText="1"/>
      <protection locked="0"/>
    </xf>
    <xf numFmtId="3" fontId="16" fillId="11" borderId="20" xfId="6" applyNumberFormat="1" applyFont="1" applyFill="1" applyBorder="1" applyAlignment="1" applyProtection="1">
      <alignment horizontal="right" vertical="center" wrapText="1"/>
      <protection locked="0"/>
    </xf>
    <xf numFmtId="10" fontId="6" fillId="0" borderId="16" xfId="1" applyNumberFormat="1" applyFont="1" applyFill="1" applyBorder="1" applyAlignment="1" applyProtection="1">
      <alignment horizontal="right" vertical="center"/>
      <protection locked="0"/>
    </xf>
    <xf numFmtId="4" fontId="6" fillId="11" borderId="16" xfId="6" applyNumberFormat="1" applyFont="1" applyFill="1" applyBorder="1" applyAlignment="1" applyProtection="1">
      <alignment horizontal="right" vertical="center" wrapText="1"/>
      <protection locked="0"/>
    </xf>
    <xf numFmtId="3" fontId="6" fillId="11" borderId="16" xfId="6" applyNumberFormat="1" applyFont="1" applyFill="1" applyBorder="1" applyAlignment="1" applyProtection="1">
      <alignment horizontal="right" vertical="center" wrapText="1"/>
      <protection locked="0"/>
    </xf>
    <xf numFmtId="10" fontId="15" fillId="12" borderId="2" xfId="1" applyNumberFormat="1" applyFont="1" applyFill="1" applyBorder="1" applyAlignment="1" applyProtection="1">
      <alignment horizontal="right" vertical="center"/>
      <protection locked="0"/>
    </xf>
    <xf numFmtId="4" fontId="15" fillId="13" borderId="2" xfId="6" applyNumberFormat="1" applyFont="1" applyFill="1" applyBorder="1" applyAlignment="1" applyProtection="1">
      <alignment horizontal="right" vertical="center" wrapText="1"/>
      <protection locked="0"/>
    </xf>
    <xf numFmtId="3" fontId="15" fillId="13" borderId="2" xfId="6" applyNumberFormat="1" applyFont="1" applyFill="1" applyBorder="1" applyAlignment="1" applyProtection="1">
      <alignment horizontal="right" vertical="center" wrapText="1"/>
      <protection locked="0"/>
    </xf>
    <xf numFmtId="10" fontId="6" fillId="0" borderId="18" xfId="1" applyNumberFormat="1" applyFont="1" applyFill="1" applyBorder="1" applyAlignment="1" applyProtection="1">
      <alignment horizontal="right" vertical="center"/>
      <protection locked="0"/>
    </xf>
    <xf numFmtId="4" fontId="6" fillId="11" borderId="18" xfId="6" applyNumberFormat="1" applyFont="1" applyFill="1" applyBorder="1" applyAlignment="1" applyProtection="1">
      <alignment horizontal="right" vertical="center" wrapText="1"/>
      <protection locked="0"/>
    </xf>
    <xf numFmtId="3" fontId="6" fillId="11" borderId="18" xfId="6" applyNumberFormat="1" applyFont="1" applyFill="1" applyBorder="1" applyAlignment="1" applyProtection="1">
      <alignment horizontal="right" vertical="center" wrapText="1"/>
      <protection locked="0"/>
    </xf>
    <xf numFmtId="10" fontId="19" fillId="2" borderId="2" xfId="1" applyNumberFormat="1" applyFont="1" applyFill="1" applyBorder="1" applyAlignment="1" applyProtection="1">
      <alignment horizontal="right" vertical="center"/>
      <protection locked="0"/>
    </xf>
    <xf numFmtId="4" fontId="13" fillId="14" borderId="12" xfId="6" applyNumberFormat="1" applyFont="1" applyFill="1" applyBorder="1" applyAlignment="1" applyProtection="1">
      <alignment vertical="top" wrapText="1"/>
      <protection locked="0"/>
    </xf>
    <xf numFmtId="3" fontId="13" fillId="14" borderId="13" xfId="6" applyNumberFormat="1" applyFont="1" applyFill="1" applyBorder="1" applyAlignment="1" applyProtection="1">
      <alignment vertical="top" wrapText="1"/>
      <protection locked="0"/>
    </xf>
    <xf numFmtId="49" fontId="11" fillId="14" borderId="2" xfId="6" applyNumberFormat="1" applyFont="1" applyFill="1" applyBorder="1" applyAlignment="1" applyProtection="1">
      <alignment vertical="top" wrapText="1"/>
      <protection locked="0"/>
    </xf>
    <xf numFmtId="10" fontId="19" fillId="0" borderId="0" xfId="1" applyNumberFormat="1" applyFont="1" applyFill="1" applyBorder="1" applyAlignment="1" applyProtection="1">
      <alignment horizontal="right" vertical="center"/>
      <protection locked="0"/>
    </xf>
    <xf numFmtId="10" fontId="11" fillId="2" borderId="2" xfId="1" applyNumberFormat="1" applyFont="1" applyFill="1" applyBorder="1" applyAlignment="1" applyProtection="1">
      <alignment horizontal="right" vertical="center"/>
      <protection locked="0"/>
    </xf>
    <xf numFmtId="4" fontId="11" fillId="2" borderId="2" xfId="6" applyNumberFormat="1" applyFont="1" applyFill="1" applyBorder="1" applyAlignment="1" applyProtection="1">
      <alignment horizontal="right" vertical="center"/>
      <protection locked="0"/>
    </xf>
    <xf numFmtId="3" fontId="11" fillId="2" borderId="2" xfId="6" applyNumberFormat="1" applyFont="1" applyFill="1" applyBorder="1" applyAlignment="1" applyProtection="1">
      <alignment horizontal="right" vertical="center"/>
      <protection locked="0"/>
    </xf>
    <xf numFmtId="0" fontId="6" fillId="0" borderId="0" xfId="6" applyNumberFormat="1" applyFont="1" applyFill="1" applyBorder="1" applyAlignment="1" applyProtection="1">
      <alignment horizontal="left" vertical="center"/>
      <protection locked="0"/>
    </xf>
    <xf numFmtId="4" fontId="6" fillId="0" borderId="27" xfId="6" applyNumberFormat="1" applyFont="1" applyFill="1" applyBorder="1" applyAlignment="1" applyProtection="1">
      <alignment horizontal="right" vertical="center"/>
      <protection locked="0"/>
    </xf>
    <xf numFmtId="3" fontId="6" fillId="0" borderId="43" xfId="6" applyNumberFormat="1" applyFont="1" applyFill="1" applyBorder="1" applyAlignment="1" applyProtection="1">
      <alignment horizontal="right" vertical="center"/>
      <protection locked="0"/>
    </xf>
    <xf numFmtId="3" fontId="6" fillId="0" borderId="9" xfId="6" applyNumberFormat="1" applyFont="1" applyFill="1" applyBorder="1" applyAlignment="1" applyProtection="1">
      <alignment horizontal="right" vertical="center"/>
      <protection locked="0"/>
    </xf>
    <xf numFmtId="49" fontId="6" fillId="11" borderId="58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59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7" xfId="6" applyNumberFormat="1" applyFont="1" applyFill="1" applyBorder="1" applyAlignment="1" applyProtection="1">
      <alignment vertical="center" wrapText="1"/>
      <protection locked="0"/>
    </xf>
    <xf numFmtId="49" fontId="6" fillId="11" borderId="8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18" xfId="6" applyNumberFormat="1" applyFont="1" applyFill="1" applyBorder="1" applyAlignment="1" applyProtection="1">
      <alignment horizontal="right" vertical="center"/>
      <protection locked="0"/>
    </xf>
    <xf numFmtId="3" fontId="6" fillId="0" borderId="18" xfId="6" applyNumberFormat="1" applyFont="1" applyFill="1" applyBorder="1" applyAlignment="1" applyProtection="1">
      <alignment horizontal="right" vertical="center"/>
      <protection locked="0"/>
    </xf>
    <xf numFmtId="49" fontId="6" fillId="11" borderId="14" xfId="6" applyNumberFormat="1" applyFont="1" applyFill="1" applyBorder="1" applyAlignment="1" applyProtection="1">
      <alignment vertical="center" wrapText="1"/>
      <protection locked="0"/>
    </xf>
    <xf numFmtId="49" fontId="6" fillId="15" borderId="25" xfId="6" applyNumberFormat="1" applyFont="1" applyFill="1" applyBorder="1" applyAlignment="1" applyProtection="1">
      <alignment horizontal="center" vertical="center" wrapText="1"/>
      <protection locked="0"/>
    </xf>
    <xf numFmtId="10" fontId="11" fillId="0" borderId="16" xfId="1" applyNumberFormat="1" applyFont="1" applyFill="1" applyBorder="1" applyAlignment="1" applyProtection="1">
      <alignment horizontal="right" vertical="center"/>
      <protection locked="0"/>
    </xf>
    <xf numFmtId="4" fontId="11" fillId="0" borderId="14" xfId="6" applyNumberFormat="1" applyFont="1" applyFill="1" applyBorder="1" applyAlignment="1" applyProtection="1">
      <alignment horizontal="right" vertical="center"/>
      <protection locked="0"/>
    </xf>
    <xf numFmtId="3" fontId="11" fillId="0" borderId="14" xfId="6" applyNumberFormat="1" applyFont="1" applyFill="1" applyBorder="1" applyAlignment="1" applyProtection="1">
      <alignment horizontal="right" vertical="center"/>
      <protection locked="0"/>
    </xf>
    <xf numFmtId="4" fontId="6" fillId="0" borderId="20" xfId="6" applyNumberFormat="1" applyFont="1" applyFill="1" applyBorder="1" applyAlignment="1" applyProtection="1">
      <alignment horizontal="right" vertical="center"/>
      <protection locked="0"/>
    </xf>
    <xf numFmtId="3" fontId="6" fillId="0" borderId="23" xfId="6" applyNumberFormat="1" applyFont="1" applyFill="1" applyBorder="1" applyAlignment="1" applyProtection="1">
      <alignment horizontal="right" vertical="center"/>
      <protection locked="0"/>
    </xf>
    <xf numFmtId="3" fontId="6" fillId="0" borderId="20" xfId="6" applyNumberFormat="1" applyFont="1" applyFill="1" applyBorder="1" applyAlignment="1" applyProtection="1">
      <alignment horizontal="right" vertical="center"/>
      <protection locked="0"/>
    </xf>
    <xf numFmtId="49" fontId="6" fillId="11" borderId="6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63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14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25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21" xfId="6" applyNumberFormat="1" applyFont="1" applyFill="1" applyBorder="1" applyAlignment="1" applyProtection="1">
      <alignment horizontal="right" vertical="center"/>
      <protection locked="0"/>
    </xf>
    <xf numFmtId="3" fontId="6" fillId="0" borderId="44" xfId="6" applyNumberFormat="1" applyFont="1" applyFill="1" applyBorder="1" applyAlignment="1" applyProtection="1">
      <alignment horizontal="right" vertical="center"/>
      <protection locked="0"/>
    </xf>
    <xf numFmtId="49" fontId="6" fillId="11" borderId="6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65" xfId="6" applyNumberFormat="1" applyFont="1" applyFill="1" applyBorder="1" applyAlignment="1" applyProtection="1">
      <alignment horizontal="center" vertical="center" wrapText="1"/>
      <protection locked="0"/>
    </xf>
    <xf numFmtId="10" fontId="11" fillId="0" borderId="5" xfId="1" applyNumberFormat="1" applyFont="1" applyFill="1" applyBorder="1" applyAlignment="1" applyProtection="1">
      <alignment horizontal="right" vertical="center"/>
      <protection locked="0"/>
    </xf>
    <xf numFmtId="4" fontId="11" fillId="0" borderId="16" xfId="6" applyNumberFormat="1" applyFont="1" applyFill="1" applyBorder="1" applyAlignment="1" applyProtection="1">
      <alignment horizontal="right" vertical="center"/>
      <protection locked="0"/>
    </xf>
    <xf numFmtId="3" fontId="11" fillId="0" borderId="16" xfId="6" applyNumberFormat="1" applyFont="1" applyFill="1" applyBorder="1" applyAlignment="1" applyProtection="1">
      <alignment horizontal="right" vertical="center"/>
      <protection locked="0"/>
    </xf>
    <xf numFmtId="10" fontId="11" fillId="12" borderId="2" xfId="1" applyNumberFormat="1" applyFont="1" applyFill="1" applyBorder="1" applyAlignment="1" applyProtection="1">
      <alignment horizontal="right" vertical="center"/>
      <protection locked="0"/>
    </xf>
    <xf numFmtId="4" fontId="11" fillId="12" borderId="2" xfId="6" applyNumberFormat="1" applyFont="1" applyFill="1" applyBorder="1" applyAlignment="1" applyProtection="1">
      <alignment horizontal="right" vertical="center"/>
      <protection locked="0"/>
    </xf>
    <xf numFmtId="3" fontId="11" fillId="12" borderId="2" xfId="6" applyNumberFormat="1" applyFont="1" applyFill="1" applyBorder="1" applyAlignment="1" applyProtection="1">
      <alignment horizontal="right" vertical="center"/>
      <protection locked="0"/>
    </xf>
    <xf numFmtId="49" fontId="15" fillId="13" borderId="13" xfId="6" applyNumberFormat="1" applyFont="1" applyFill="1" applyBorder="1" applyAlignment="1" applyProtection="1">
      <alignment horizontal="left" vertical="center" wrapText="1"/>
      <protection locked="0"/>
    </xf>
    <xf numFmtId="49" fontId="15" fillId="13" borderId="66" xfId="6" applyNumberFormat="1" applyFont="1" applyFill="1" applyBorder="1" applyAlignment="1" applyProtection="1">
      <alignment horizontal="center" vertical="center" wrapText="1"/>
      <protection locked="0"/>
    </xf>
    <xf numFmtId="49" fontId="15" fillId="13" borderId="2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67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68" xfId="6" applyNumberFormat="1" applyFont="1" applyFill="1" applyBorder="1" applyAlignment="1" applyProtection="1">
      <alignment horizontal="center" vertical="center" wrapText="1"/>
      <protection locked="0"/>
    </xf>
    <xf numFmtId="4" fontId="6" fillId="6" borderId="25" xfId="6" applyNumberFormat="1" applyFont="1" applyFill="1" applyBorder="1" applyAlignment="1" applyProtection="1">
      <alignment horizontal="right" vertical="center"/>
      <protection locked="0"/>
    </xf>
    <xf numFmtId="3" fontId="6" fillId="6" borderId="0" xfId="6" applyNumberFormat="1" applyFont="1" applyFill="1" applyBorder="1" applyAlignment="1" applyProtection="1">
      <alignment horizontal="right" vertical="center"/>
      <protection locked="0"/>
    </xf>
    <xf numFmtId="3" fontId="6" fillId="6" borderId="14" xfId="6" applyNumberFormat="1" applyFont="1" applyFill="1" applyBorder="1" applyAlignment="1" applyProtection="1">
      <alignment horizontal="right" vertical="center"/>
      <protection locked="0"/>
    </xf>
    <xf numFmtId="49" fontId="6" fillId="11" borderId="69" xfId="6" applyNumberFormat="1" applyFont="1" applyFill="1" applyBorder="1" applyAlignment="1" applyProtection="1">
      <alignment horizontal="center" vertical="center" wrapText="1"/>
      <protection locked="0"/>
    </xf>
    <xf numFmtId="3" fontId="6" fillId="6" borderId="20" xfId="6" applyNumberFormat="1" applyFont="1" applyFill="1" applyBorder="1" applyAlignment="1" applyProtection="1">
      <alignment horizontal="right" vertical="center"/>
      <protection locked="0"/>
    </xf>
    <xf numFmtId="10" fontId="11" fillId="0" borderId="41" xfId="1" applyNumberFormat="1" applyFont="1" applyFill="1" applyBorder="1" applyAlignment="1" applyProtection="1">
      <alignment horizontal="right" vertical="center"/>
      <protection locked="0"/>
    </xf>
    <xf numFmtId="4" fontId="11" fillId="6" borderId="20" xfId="6" applyNumberFormat="1" applyFont="1" applyFill="1" applyBorder="1" applyAlignment="1" applyProtection="1">
      <alignment horizontal="right" vertical="center"/>
      <protection locked="0"/>
    </xf>
    <xf numFmtId="3" fontId="11" fillId="6" borderId="20" xfId="6" applyNumberFormat="1" applyFont="1" applyFill="1" applyBorder="1" applyAlignment="1" applyProtection="1">
      <alignment horizontal="right" vertical="center"/>
      <protection locked="0"/>
    </xf>
    <xf numFmtId="10" fontId="19" fillId="0" borderId="18" xfId="1" applyNumberFormat="1" applyFont="1" applyFill="1" applyBorder="1" applyAlignment="1" applyProtection="1">
      <alignment horizontal="right" vertical="center"/>
      <protection locked="0"/>
    </xf>
    <xf numFmtId="4" fontId="19" fillId="0" borderId="21" xfId="6" applyNumberFormat="1" applyFont="1" applyFill="1" applyBorder="1" applyAlignment="1" applyProtection="1">
      <alignment horizontal="right" vertical="center"/>
      <protection locked="0"/>
    </xf>
    <xf numFmtId="3" fontId="19" fillId="0" borderId="44" xfId="6" applyNumberFormat="1" applyFont="1" applyFill="1" applyBorder="1" applyAlignment="1" applyProtection="1">
      <alignment horizontal="right" vertical="center"/>
      <protection locked="0"/>
    </xf>
    <xf numFmtId="49" fontId="6" fillId="11" borderId="0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0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70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71" xfId="6" applyNumberFormat="1" applyFont="1" applyFill="1" applyBorder="1" applyAlignment="1" applyProtection="1">
      <alignment horizontal="center" vertical="center" wrapText="1"/>
      <protection locked="0"/>
    </xf>
    <xf numFmtId="49" fontId="6" fillId="15" borderId="25" xfId="6" applyNumberFormat="1" applyFont="1" applyFill="1" applyBorder="1" applyAlignment="1" applyProtection="1">
      <alignment vertical="center" wrapText="1"/>
      <protection locked="0"/>
    </xf>
    <xf numFmtId="49" fontId="6" fillId="11" borderId="72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73" xfId="6" applyNumberFormat="1" applyFont="1" applyFill="1" applyBorder="1" applyAlignment="1" applyProtection="1">
      <alignment horizontal="center" vertical="center" wrapText="1"/>
      <protection locked="0"/>
    </xf>
    <xf numFmtId="10" fontId="6" fillId="0" borderId="74" xfId="1" applyNumberFormat="1" applyFont="1" applyFill="1" applyBorder="1" applyAlignment="1" applyProtection="1">
      <alignment horizontal="right" vertical="center"/>
      <protection locked="0"/>
    </xf>
    <xf numFmtId="4" fontId="6" fillId="0" borderId="74" xfId="6" applyNumberFormat="1" applyFont="1" applyFill="1" applyBorder="1" applyAlignment="1" applyProtection="1">
      <alignment horizontal="right" vertical="center"/>
      <protection locked="0"/>
    </xf>
    <xf numFmtId="3" fontId="6" fillId="0" borderId="74" xfId="6" applyNumberFormat="1" applyFont="1" applyFill="1" applyBorder="1" applyAlignment="1" applyProtection="1">
      <alignment horizontal="right" vertical="center"/>
      <protection locked="0"/>
    </xf>
    <xf numFmtId="10" fontId="19" fillId="0" borderId="20" xfId="1" applyNumberFormat="1" applyFont="1" applyFill="1" applyBorder="1" applyAlignment="1" applyProtection="1">
      <alignment horizontal="right" vertical="center"/>
      <protection locked="0"/>
    </xf>
    <xf numFmtId="4" fontId="19" fillId="0" borderId="77" xfId="6" applyNumberFormat="1" applyFont="1" applyFill="1" applyBorder="1" applyAlignment="1" applyProtection="1">
      <alignment horizontal="right" vertical="center"/>
      <protection locked="0"/>
    </xf>
    <xf numFmtId="3" fontId="19" fillId="0" borderId="78" xfId="6" applyNumberFormat="1" applyFont="1" applyFill="1" applyBorder="1" applyAlignment="1" applyProtection="1">
      <alignment horizontal="right" vertical="center"/>
      <protection locked="0"/>
    </xf>
    <xf numFmtId="4" fontId="6" fillId="0" borderId="77" xfId="6" applyNumberFormat="1" applyFont="1" applyFill="1" applyBorder="1" applyAlignment="1" applyProtection="1">
      <alignment horizontal="right" vertical="center"/>
      <protection locked="0"/>
    </xf>
    <xf numFmtId="3" fontId="6" fillId="0" borderId="78" xfId="6" applyNumberFormat="1" applyFont="1" applyFill="1" applyBorder="1" applyAlignment="1" applyProtection="1">
      <alignment horizontal="right" vertical="center"/>
      <protection locked="0"/>
    </xf>
    <xf numFmtId="49" fontId="6" fillId="11" borderId="79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0" xfId="6" applyNumberFormat="1" applyFont="1" applyFill="1" applyBorder="1" applyAlignment="1" applyProtection="1">
      <alignment horizontal="center" vertical="center" wrapText="1"/>
      <protection locked="0"/>
    </xf>
    <xf numFmtId="10" fontId="6" fillId="0" borderId="81" xfId="1" applyNumberFormat="1" applyFont="1" applyFill="1" applyBorder="1" applyAlignment="1" applyProtection="1">
      <alignment horizontal="right" vertical="center"/>
      <protection locked="0"/>
    </xf>
    <xf numFmtId="4" fontId="6" fillId="0" borderId="82" xfId="6" applyNumberFormat="1" applyFont="1" applyFill="1" applyBorder="1" applyAlignment="1" applyProtection="1">
      <alignment horizontal="right" vertical="center"/>
      <protection locked="0"/>
    </xf>
    <xf numFmtId="3" fontId="6" fillId="0" borderId="83" xfId="6" applyNumberFormat="1" applyFont="1" applyFill="1" applyBorder="1" applyAlignment="1" applyProtection="1">
      <alignment horizontal="right" vertical="center"/>
      <protection locked="0"/>
    </xf>
    <xf numFmtId="3" fontId="6" fillId="0" borderId="81" xfId="6" applyNumberFormat="1" applyFont="1" applyFill="1" applyBorder="1" applyAlignment="1" applyProtection="1">
      <alignment horizontal="right" vertical="center"/>
      <protection locked="0"/>
    </xf>
    <xf numFmtId="4" fontId="6" fillId="0" borderId="16" xfId="6" applyNumberFormat="1" applyFont="1" applyFill="1" applyBorder="1" applyAlignment="1" applyProtection="1">
      <alignment horizontal="right" vertical="center"/>
      <protection locked="0"/>
    </xf>
    <xf numFmtId="3" fontId="6" fillId="0" borderId="16" xfId="6" applyNumberFormat="1" applyFont="1" applyFill="1" applyBorder="1" applyAlignment="1" applyProtection="1">
      <alignment horizontal="right" vertical="center"/>
      <protection locked="0"/>
    </xf>
    <xf numFmtId="49" fontId="6" fillId="15" borderId="14" xfId="6" applyNumberFormat="1" applyFont="1" applyFill="1" applyBorder="1" applyAlignment="1" applyProtection="1">
      <alignment vertical="center" wrapText="1"/>
      <protection locked="0"/>
    </xf>
    <xf numFmtId="10" fontId="19" fillId="0" borderId="81" xfId="1" applyNumberFormat="1" applyFont="1" applyFill="1" applyBorder="1" applyAlignment="1" applyProtection="1">
      <alignment horizontal="right" vertical="center"/>
      <protection locked="0"/>
    </xf>
    <xf numFmtId="4" fontId="19" fillId="0" borderId="82" xfId="6" applyNumberFormat="1" applyFont="1" applyFill="1" applyBorder="1" applyAlignment="1" applyProtection="1">
      <alignment horizontal="right" vertical="center"/>
      <protection locked="0"/>
    </xf>
    <xf numFmtId="3" fontId="19" fillId="0" borderId="83" xfId="6" applyNumberFormat="1" applyFont="1" applyFill="1" applyBorder="1" applyAlignment="1" applyProtection="1">
      <alignment horizontal="right" vertical="center"/>
      <protection locked="0"/>
    </xf>
    <xf numFmtId="49" fontId="6" fillId="11" borderId="81" xfId="6" applyNumberFormat="1" applyFont="1" applyFill="1" applyBorder="1" applyAlignment="1" applyProtection="1">
      <alignment vertical="center" wrapText="1"/>
      <protection locked="0"/>
    </xf>
    <xf numFmtId="49" fontId="6" fillId="11" borderId="86" xfId="6" applyNumberFormat="1" applyFont="1" applyFill="1" applyBorder="1" applyAlignment="1" applyProtection="1">
      <alignment vertical="center" wrapText="1"/>
      <protection locked="0"/>
    </xf>
    <xf numFmtId="49" fontId="6" fillId="11" borderId="82" xfId="6" applyNumberFormat="1" applyFont="1" applyFill="1" applyBorder="1" applyAlignment="1" applyProtection="1">
      <alignment vertical="center" wrapText="1"/>
      <protection locked="0"/>
    </xf>
    <xf numFmtId="49" fontId="6" fillId="11" borderId="16" xfId="6" applyNumberFormat="1" applyFont="1" applyFill="1" applyBorder="1" applyAlignment="1" applyProtection="1">
      <alignment vertical="center" wrapText="1"/>
      <protection locked="0"/>
    </xf>
    <xf numFmtId="49" fontId="6" fillId="15" borderId="87" xfId="6" applyNumberFormat="1" applyFont="1" applyFill="1" applyBorder="1" applyAlignment="1" applyProtection="1">
      <alignment vertical="center" wrapText="1"/>
      <protection locked="0"/>
    </xf>
    <xf numFmtId="49" fontId="6" fillId="11" borderId="88" xfId="6" applyNumberFormat="1" applyFont="1" applyFill="1" applyBorder="1" applyAlignment="1" applyProtection="1">
      <alignment horizontal="center" vertical="center" wrapText="1"/>
      <protection locked="0"/>
    </xf>
    <xf numFmtId="10" fontId="16" fillId="0" borderId="81" xfId="1" applyNumberFormat="1" applyFont="1" applyFill="1" applyBorder="1" applyAlignment="1" applyProtection="1">
      <alignment horizontal="right" vertical="center"/>
      <protection locked="0"/>
    </xf>
    <xf numFmtId="4" fontId="16" fillId="0" borderId="16" xfId="6" applyNumberFormat="1" applyFont="1" applyFill="1" applyBorder="1" applyAlignment="1" applyProtection="1">
      <alignment horizontal="right" vertical="center"/>
      <protection locked="0"/>
    </xf>
    <xf numFmtId="3" fontId="16" fillId="0" borderId="16" xfId="6" applyNumberFormat="1" applyFont="1" applyFill="1" applyBorder="1" applyAlignment="1" applyProtection="1">
      <alignment horizontal="right" vertical="center"/>
      <protection locked="0"/>
    </xf>
    <xf numFmtId="49" fontId="6" fillId="11" borderId="91" xfId="6" applyNumberFormat="1" applyFont="1" applyFill="1" applyBorder="1" applyAlignment="1" applyProtection="1">
      <alignment vertical="center" wrapText="1"/>
      <protection locked="0"/>
    </xf>
    <xf numFmtId="49" fontId="6" fillId="11" borderId="87" xfId="6" applyNumberFormat="1" applyFont="1" applyFill="1" applyBorder="1" applyAlignment="1" applyProtection="1">
      <alignment vertical="center" wrapText="1"/>
      <protection locked="0"/>
    </xf>
    <xf numFmtId="4" fontId="16" fillId="0" borderId="81" xfId="6" applyNumberFormat="1" applyFont="1" applyFill="1" applyBorder="1" applyAlignment="1" applyProtection="1">
      <alignment horizontal="right" vertical="center"/>
      <protection locked="0"/>
    </xf>
    <xf numFmtId="3" fontId="16" fillId="0" borderId="81" xfId="6" applyNumberFormat="1" applyFont="1" applyFill="1" applyBorder="1" applyAlignment="1" applyProtection="1">
      <alignment horizontal="right" vertical="center"/>
      <protection locked="0"/>
    </xf>
    <xf numFmtId="4" fontId="6" fillId="0" borderId="81" xfId="6" applyNumberFormat="1" applyFont="1" applyFill="1" applyBorder="1" applyAlignment="1" applyProtection="1">
      <alignment horizontal="right" vertical="center"/>
      <protection locked="0"/>
    </xf>
    <xf numFmtId="49" fontId="6" fillId="11" borderId="3" xfId="6" applyNumberFormat="1" applyFont="1" applyFill="1" applyBorder="1" applyAlignment="1" applyProtection="1">
      <alignment vertical="center" wrapText="1"/>
      <protection locked="0"/>
    </xf>
    <xf numFmtId="4" fontId="15" fillId="12" borderId="2" xfId="6" applyNumberFormat="1" applyFont="1" applyFill="1" applyBorder="1" applyAlignment="1" applyProtection="1">
      <alignment horizontal="right" vertical="center"/>
      <protection locked="0"/>
    </xf>
    <xf numFmtId="3" fontId="15" fillId="12" borderId="2" xfId="6" applyNumberFormat="1" applyFont="1" applyFill="1" applyBorder="1" applyAlignment="1" applyProtection="1">
      <alignment horizontal="right" vertical="center"/>
      <protection locked="0"/>
    </xf>
    <xf numFmtId="10" fontId="6" fillId="0" borderId="96" xfId="1" applyNumberFormat="1" applyFont="1" applyFill="1" applyBorder="1" applyAlignment="1" applyProtection="1">
      <alignment horizontal="right" vertical="center"/>
      <protection locked="0"/>
    </xf>
    <xf numFmtId="3" fontId="19" fillId="6" borderId="9" xfId="6" applyNumberFormat="1" applyFont="1" applyFill="1" applyBorder="1" applyAlignment="1" applyProtection="1">
      <alignment horizontal="right" vertical="center"/>
      <protection locked="0"/>
    </xf>
    <xf numFmtId="49" fontId="19" fillId="11" borderId="97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98" xfId="6" applyNumberFormat="1" applyFont="1" applyFill="1" applyBorder="1" applyAlignment="1" applyProtection="1">
      <alignment horizontal="center" vertical="center" wrapText="1"/>
      <protection locked="0"/>
    </xf>
    <xf numFmtId="49" fontId="19" fillId="11" borderId="14" xfId="6" applyNumberFormat="1" applyFont="1" applyFill="1" applyBorder="1" applyAlignment="1" applyProtection="1">
      <alignment horizontal="center" vertical="center" wrapText="1"/>
      <protection locked="0"/>
    </xf>
    <xf numFmtId="49" fontId="13" fillId="15" borderId="25" xfId="6" applyNumberFormat="1" applyFont="1" applyFill="1" applyBorder="1" applyAlignment="1" applyProtection="1">
      <alignment horizontal="center" vertical="center" wrapText="1"/>
      <protection locked="0"/>
    </xf>
    <xf numFmtId="3" fontId="19" fillId="6" borderId="96" xfId="6" applyNumberFormat="1" applyFont="1" applyFill="1" applyBorder="1" applyAlignment="1" applyProtection="1">
      <alignment horizontal="right" vertical="center"/>
      <protection locked="0"/>
    </xf>
    <xf numFmtId="3" fontId="13" fillId="6" borderId="14" xfId="6" applyNumberFormat="1" applyFont="1" applyFill="1" applyBorder="1" applyAlignment="1" applyProtection="1">
      <alignment horizontal="right" vertical="center"/>
      <protection locked="0"/>
    </xf>
    <xf numFmtId="3" fontId="13" fillId="12" borderId="2" xfId="6" applyNumberFormat="1" applyFont="1" applyFill="1" applyBorder="1" applyAlignment="1" applyProtection="1">
      <alignment horizontal="right" vertical="center"/>
      <protection locked="0"/>
    </xf>
    <xf numFmtId="49" fontId="22" fillId="13" borderId="102" xfId="6" applyNumberFormat="1" applyFont="1" applyFill="1" applyBorder="1" applyAlignment="1" applyProtection="1">
      <alignment horizontal="left" vertical="center" wrapText="1"/>
      <protection locked="0"/>
    </xf>
    <xf numFmtId="49" fontId="22" fillId="13" borderId="103" xfId="6" applyNumberFormat="1" applyFont="1" applyFill="1" applyBorder="1" applyAlignment="1" applyProtection="1">
      <alignment horizontal="center" vertical="center" wrapText="1"/>
      <protection locked="0"/>
    </xf>
    <xf numFmtId="49" fontId="22" fillId="13" borderId="2" xfId="6" applyNumberFormat="1" applyFont="1" applyFill="1" applyBorder="1" applyAlignment="1" applyProtection="1">
      <alignment horizontal="center" vertical="center" wrapText="1"/>
      <protection locked="0"/>
    </xf>
    <xf numFmtId="3" fontId="6" fillId="6" borderId="9" xfId="6" applyNumberFormat="1" applyFont="1" applyFill="1" applyBorder="1" applyAlignment="1" applyProtection="1">
      <alignment horizontal="right" vertical="center"/>
      <protection locked="0"/>
    </xf>
    <xf numFmtId="49" fontId="6" fillId="11" borderId="97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98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4" xfId="6" applyNumberFormat="1" applyFont="1" applyFill="1" applyBorder="1" applyAlignment="1" applyProtection="1">
      <alignment horizontal="center" vertical="center" wrapText="1"/>
      <protection locked="0"/>
    </xf>
    <xf numFmtId="49" fontId="11" fillId="15" borderId="25" xfId="6" applyNumberFormat="1" applyFont="1" applyFill="1" applyBorder="1" applyAlignment="1" applyProtection="1">
      <alignment horizontal="center" vertical="center" wrapText="1"/>
      <protection locked="0"/>
    </xf>
    <xf numFmtId="4" fontId="6" fillId="6" borderId="96" xfId="6" applyNumberFormat="1" applyFont="1" applyFill="1" applyBorder="1" applyAlignment="1" applyProtection="1">
      <alignment horizontal="right" vertical="center"/>
      <protection locked="0"/>
    </xf>
    <xf numFmtId="3" fontId="6" fillId="6" borderId="96" xfId="6" applyNumberFormat="1" applyFont="1" applyFill="1" applyBorder="1" applyAlignment="1" applyProtection="1">
      <alignment horizontal="right" vertical="center"/>
      <protection locked="0"/>
    </xf>
    <xf numFmtId="4" fontId="11" fillId="6" borderId="14" xfId="6" applyNumberFormat="1" applyFont="1" applyFill="1" applyBorder="1" applyAlignment="1" applyProtection="1">
      <alignment horizontal="right" vertical="center"/>
      <protection locked="0"/>
    </xf>
    <xf numFmtId="3" fontId="11" fillId="6" borderId="14" xfId="6" applyNumberFormat="1" applyFont="1" applyFill="1" applyBorder="1" applyAlignment="1" applyProtection="1">
      <alignment horizontal="right" vertical="center"/>
      <protection locked="0"/>
    </xf>
    <xf numFmtId="49" fontId="11" fillId="0" borderId="101" xfId="6" applyNumberFormat="1" applyFont="1" applyFill="1" applyBorder="1" applyAlignment="1" applyProtection="1">
      <alignment horizontal="left" vertical="center" wrapText="1"/>
      <protection locked="0"/>
    </xf>
    <xf numFmtId="49" fontId="15" fillId="13" borderId="102" xfId="6" applyNumberFormat="1" applyFont="1" applyFill="1" applyBorder="1" applyAlignment="1" applyProtection="1">
      <alignment horizontal="left" vertical="center" wrapText="1"/>
      <protection locked="0"/>
    </xf>
    <xf numFmtId="49" fontId="15" fillId="13" borderId="103" xfId="6" applyNumberFormat="1" applyFont="1" applyFill="1" applyBorder="1" applyAlignment="1" applyProtection="1">
      <alignment horizontal="center" vertical="center" wrapText="1"/>
      <protection locked="0"/>
    </xf>
    <xf numFmtId="10" fontId="11" fillId="2" borderId="3" xfId="1" applyNumberFormat="1" applyFont="1" applyFill="1" applyBorder="1" applyAlignment="1" applyProtection="1">
      <alignment horizontal="right" vertical="center"/>
      <protection locked="0"/>
    </xf>
    <xf numFmtId="49" fontId="11" fillId="14" borderId="102" xfId="6" applyNumberFormat="1" applyFont="1" applyFill="1" applyBorder="1" applyAlignment="1" applyProtection="1">
      <alignment horizontal="left" vertical="center" wrapText="1"/>
      <protection locked="0"/>
    </xf>
    <xf numFmtId="49" fontId="11" fillId="14" borderId="103" xfId="6" applyNumberFormat="1" applyFont="1" applyFill="1" applyBorder="1" applyAlignment="1" applyProtection="1">
      <alignment horizontal="center" vertical="center" wrapText="1"/>
      <protection locked="0"/>
    </xf>
    <xf numFmtId="49" fontId="11" fillId="14" borderId="2" xfId="6" applyNumberFormat="1" applyFont="1" applyFill="1" applyBorder="1" applyAlignment="1" applyProtection="1">
      <alignment horizontal="center" vertical="center" wrapText="1"/>
      <protection locked="0"/>
    </xf>
    <xf numFmtId="49" fontId="11" fillId="14" borderId="12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0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05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7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9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29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07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08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09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110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11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12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13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1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15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8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2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87" xfId="6" applyNumberFormat="1" applyFont="1" applyFill="1" applyBorder="1" applyAlignment="1" applyProtection="1">
      <alignment horizontal="right" vertical="center"/>
      <protection locked="0"/>
    </xf>
    <xf numFmtId="3" fontId="6" fillId="0" borderId="116" xfId="6" applyNumberFormat="1" applyFont="1" applyFill="1" applyBorder="1" applyAlignment="1" applyProtection="1">
      <alignment horizontal="right" vertical="center"/>
      <protection locked="0"/>
    </xf>
    <xf numFmtId="3" fontId="6" fillId="0" borderId="14" xfId="6" applyNumberFormat="1" applyFont="1" applyFill="1" applyBorder="1" applyAlignment="1" applyProtection="1">
      <alignment horizontal="right" vertical="center"/>
      <protection locked="0"/>
    </xf>
    <xf numFmtId="49" fontId="6" fillId="11" borderId="116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25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14" xfId="6" applyNumberFormat="1" applyFont="1" applyFill="1" applyBorder="1" applyAlignment="1" applyProtection="1">
      <alignment horizontal="right" vertical="center"/>
      <protection locked="0"/>
    </xf>
    <xf numFmtId="49" fontId="6" fillId="11" borderId="16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87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00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17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18" xfId="6" applyNumberFormat="1" applyFont="1" applyFill="1" applyBorder="1" applyAlignment="1" applyProtection="1">
      <alignment horizontal="center" vertical="center" wrapText="1"/>
      <protection locked="0"/>
    </xf>
    <xf numFmtId="10" fontId="6" fillId="0" borderId="119" xfId="1" applyNumberFormat="1" applyFont="1" applyFill="1" applyBorder="1" applyAlignment="1" applyProtection="1">
      <alignment horizontal="right" vertical="center"/>
      <protection locked="0"/>
    </xf>
    <xf numFmtId="4" fontId="6" fillId="0" borderId="120" xfId="6" applyNumberFormat="1" applyFont="1" applyFill="1" applyBorder="1" applyAlignment="1" applyProtection="1">
      <alignment horizontal="right" vertical="center"/>
      <protection locked="0"/>
    </xf>
    <xf numFmtId="3" fontId="6" fillId="0" borderId="121" xfId="6" applyNumberFormat="1" applyFont="1" applyFill="1" applyBorder="1" applyAlignment="1" applyProtection="1">
      <alignment horizontal="right" vertical="center"/>
      <protection locked="0"/>
    </xf>
    <xf numFmtId="3" fontId="6" fillId="0" borderId="119" xfId="6" applyNumberFormat="1" applyFont="1" applyFill="1" applyBorder="1" applyAlignment="1" applyProtection="1">
      <alignment horizontal="right" vertical="center"/>
      <protection locked="0"/>
    </xf>
    <xf numFmtId="49" fontId="6" fillId="0" borderId="121" xfId="0" applyNumberFormat="1" applyFont="1" applyBorder="1" applyAlignment="1">
      <alignment vertical="center" wrapText="1"/>
    </xf>
    <xf numFmtId="49" fontId="6" fillId="11" borderId="122" xfId="6" applyNumberFormat="1" applyFont="1" applyFill="1" applyBorder="1" applyAlignment="1" applyProtection="1">
      <alignment horizontal="center" vertical="center" wrapText="1"/>
      <protection locked="0"/>
    </xf>
    <xf numFmtId="10" fontId="16" fillId="0" borderId="123" xfId="1" applyNumberFormat="1" applyFont="1" applyFill="1" applyBorder="1" applyAlignment="1" applyProtection="1">
      <alignment horizontal="right" vertical="center"/>
      <protection locked="0"/>
    </xf>
    <xf numFmtId="4" fontId="16" fillId="0" borderId="123" xfId="6" applyNumberFormat="1" applyFont="1" applyFill="1" applyBorder="1" applyAlignment="1" applyProtection="1">
      <alignment horizontal="right" vertical="center"/>
      <protection locked="0"/>
    </xf>
    <xf numFmtId="3" fontId="16" fillId="0" borderId="123" xfId="6" applyNumberFormat="1" applyFont="1" applyFill="1" applyBorder="1" applyAlignment="1" applyProtection="1">
      <alignment horizontal="right" vertical="center"/>
      <protection locked="0"/>
    </xf>
    <xf numFmtId="10" fontId="19" fillId="0" borderId="123" xfId="1" applyNumberFormat="1" applyFont="1" applyFill="1" applyBorder="1" applyAlignment="1" applyProtection="1">
      <alignment horizontal="right" vertical="center"/>
      <protection locked="0"/>
    </xf>
    <xf numFmtId="4" fontId="19" fillId="0" borderId="125" xfId="6" applyNumberFormat="1" applyFont="1" applyFill="1" applyBorder="1" applyAlignment="1" applyProtection="1">
      <alignment horizontal="right" vertical="center"/>
      <protection locked="0"/>
    </xf>
    <xf numFmtId="3" fontId="19" fillId="0" borderId="126" xfId="6" applyNumberFormat="1" applyFont="1" applyFill="1" applyBorder="1" applyAlignment="1" applyProtection="1">
      <alignment horizontal="right" vertical="center"/>
      <protection locked="0"/>
    </xf>
    <xf numFmtId="49" fontId="6" fillId="11" borderId="0" xfId="6" applyNumberFormat="1" applyFont="1" applyFill="1" applyBorder="1" applyAlignment="1" applyProtection="1">
      <alignment vertical="center" wrapText="1"/>
      <protection locked="0"/>
    </xf>
    <xf numFmtId="10" fontId="6" fillId="0" borderId="123" xfId="1" applyNumberFormat="1" applyFont="1" applyFill="1" applyBorder="1" applyAlignment="1" applyProtection="1">
      <alignment horizontal="right" vertical="center"/>
      <protection locked="0"/>
    </xf>
    <xf numFmtId="4" fontId="6" fillId="0" borderId="125" xfId="6" applyNumberFormat="1" applyFont="1" applyFill="1" applyBorder="1" applyAlignment="1" applyProtection="1">
      <alignment horizontal="right" vertical="center"/>
      <protection locked="0"/>
    </xf>
    <xf numFmtId="3" fontId="6" fillId="0" borderId="126" xfId="6" applyNumberFormat="1" applyFont="1" applyFill="1" applyBorder="1" applyAlignment="1" applyProtection="1">
      <alignment horizontal="right" vertical="center"/>
      <protection locked="0"/>
    </xf>
    <xf numFmtId="3" fontId="6" fillId="0" borderId="123" xfId="6" applyNumberFormat="1" applyFont="1" applyFill="1" applyBorder="1" applyAlignment="1" applyProtection="1">
      <alignment horizontal="right" vertical="center"/>
      <protection locked="0"/>
    </xf>
    <xf numFmtId="49" fontId="6" fillId="11" borderId="127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28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4" xfId="6" applyNumberFormat="1" applyFont="1" applyFill="1" applyBorder="1" applyAlignment="1" applyProtection="1">
      <alignment horizontal="center" vertical="center" wrapText="1"/>
      <protection locked="0"/>
    </xf>
    <xf numFmtId="10" fontId="13" fillId="0" borderId="96" xfId="1" applyNumberFormat="1" applyFont="1" applyFill="1" applyBorder="1" applyAlignment="1" applyProtection="1">
      <alignment horizontal="right" vertical="center"/>
      <protection locked="0"/>
    </xf>
    <xf numFmtId="4" fontId="19" fillId="6" borderId="96" xfId="6" applyNumberFormat="1" applyFont="1" applyFill="1" applyBorder="1" applyAlignment="1" applyProtection="1">
      <alignment horizontal="right" vertical="center"/>
      <protection locked="0"/>
    </xf>
    <xf numFmtId="49" fontId="6" fillId="11" borderId="130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31" xfId="6" applyNumberFormat="1" applyFont="1" applyFill="1" applyBorder="1" applyAlignment="1" applyProtection="1">
      <alignment horizontal="center" vertical="center" wrapText="1"/>
      <protection locked="0"/>
    </xf>
    <xf numFmtId="10" fontId="13" fillId="0" borderId="81" xfId="1" applyNumberFormat="1" applyFont="1" applyFill="1" applyBorder="1" applyAlignment="1" applyProtection="1">
      <alignment horizontal="right" vertical="center"/>
      <protection locked="0"/>
    </xf>
    <xf numFmtId="4" fontId="19" fillId="6" borderId="81" xfId="6" applyNumberFormat="1" applyFont="1" applyFill="1" applyBorder="1" applyAlignment="1" applyProtection="1">
      <alignment horizontal="right" vertical="center"/>
      <protection locked="0"/>
    </xf>
    <xf numFmtId="3" fontId="19" fillId="6" borderId="81" xfId="6" applyNumberFormat="1" applyFont="1" applyFill="1" applyBorder="1" applyAlignment="1" applyProtection="1">
      <alignment horizontal="right" vertical="center"/>
      <protection locked="0"/>
    </xf>
    <xf numFmtId="3" fontId="6" fillId="6" borderId="81" xfId="6" applyNumberFormat="1" applyFont="1" applyFill="1" applyBorder="1" applyAlignment="1" applyProtection="1">
      <alignment horizontal="right" vertical="center"/>
      <protection locked="0"/>
    </xf>
    <xf numFmtId="49" fontId="6" fillId="11" borderId="124" xfId="6" applyNumberFormat="1" applyFont="1" applyFill="1" applyBorder="1" applyAlignment="1" applyProtection="1">
      <alignment horizontal="left" vertical="center" wrapText="1"/>
      <protection locked="0"/>
    </xf>
    <xf numFmtId="10" fontId="13" fillId="0" borderId="123" xfId="1" applyNumberFormat="1" applyFont="1" applyFill="1" applyBorder="1" applyAlignment="1" applyProtection="1">
      <alignment horizontal="right" vertical="center"/>
      <protection locked="0"/>
    </xf>
    <xf numFmtId="4" fontId="13" fillId="6" borderId="3" xfId="6" applyNumberFormat="1" applyFont="1" applyFill="1" applyBorder="1" applyAlignment="1" applyProtection="1">
      <alignment horizontal="right" vertical="center"/>
      <protection locked="0"/>
    </xf>
    <xf numFmtId="3" fontId="13" fillId="6" borderId="3" xfId="6" applyNumberFormat="1" applyFont="1" applyFill="1" applyBorder="1" applyAlignment="1" applyProtection="1">
      <alignment horizontal="right" vertical="center"/>
      <protection locked="0"/>
    </xf>
    <xf numFmtId="3" fontId="11" fillId="6" borderId="3" xfId="6" applyNumberFormat="1" applyFont="1" applyFill="1" applyBorder="1" applyAlignment="1" applyProtection="1">
      <alignment horizontal="right" vertical="center"/>
      <protection locked="0"/>
    </xf>
    <xf numFmtId="10" fontId="13" fillId="0" borderId="16" xfId="1" applyNumberFormat="1" applyFont="1" applyFill="1" applyBorder="1" applyAlignment="1" applyProtection="1">
      <alignment horizontal="right" vertical="center"/>
      <protection locked="0"/>
    </xf>
    <xf numFmtId="4" fontId="22" fillId="12" borderId="2" xfId="6" applyNumberFormat="1" applyFont="1" applyFill="1" applyBorder="1" applyAlignment="1" applyProtection="1">
      <alignment horizontal="right" vertical="center"/>
      <protection locked="0"/>
    </xf>
    <xf numFmtId="3" fontId="22" fillId="12" borderId="2" xfId="6" applyNumberFormat="1" applyFont="1" applyFill="1" applyBorder="1" applyAlignment="1" applyProtection="1">
      <alignment horizontal="right" vertical="center"/>
      <protection locked="0"/>
    </xf>
    <xf numFmtId="10" fontId="19" fillId="0" borderId="96" xfId="1" applyNumberFormat="1" applyFont="1" applyFill="1" applyBorder="1" applyAlignment="1" applyProtection="1">
      <alignment horizontal="right" vertical="center"/>
      <protection locked="0"/>
    </xf>
    <xf numFmtId="3" fontId="19" fillId="0" borderId="96" xfId="6" applyNumberFormat="1" applyFont="1" applyFill="1" applyBorder="1" applyAlignment="1" applyProtection="1">
      <alignment horizontal="right" vertical="center"/>
      <protection locked="0"/>
    </xf>
    <xf numFmtId="49" fontId="19" fillId="0" borderId="86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133" xfId="6" applyNumberFormat="1" applyFont="1" applyFill="1" applyBorder="1" applyAlignment="1" applyProtection="1">
      <alignment horizontal="center" vertical="center" wrapText="1"/>
      <protection locked="0"/>
    </xf>
    <xf numFmtId="49" fontId="19" fillId="11" borderId="25" xfId="6" applyNumberFormat="1" applyFont="1" applyFill="1" applyBorder="1" applyAlignment="1" applyProtection="1">
      <alignment horizontal="center" vertical="center" wrapText="1"/>
      <protection locked="0"/>
    </xf>
    <xf numFmtId="49" fontId="19" fillId="11" borderId="134" xfId="6" applyNumberFormat="1" applyFont="1" applyFill="1" applyBorder="1" applyAlignment="1" applyProtection="1">
      <alignment horizontal="left" vertical="center" wrapText="1"/>
      <protection locked="0"/>
    </xf>
    <xf numFmtId="3" fontId="19" fillId="0" borderId="81" xfId="6" applyNumberFormat="1" applyFont="1" applyFill="1" applyBorder="1" applyAlignment="1" applyProtection="1">
      <alignment horizontal="right" vertical="center"/>
      <protection locked="0"/>
    </xf>
    <xf numFmtId="10" fontId="19" fillId="0" borderId="16" xfId="1" applyNumberFormat="1" applyFont="1" applyFill="1" applyBorder="1" applyAlignment="1" applyProtection="1">
      <alignment horizontal="right" vertical="center"/>
      <protection locked="0"/>
    </xf>
    <xf numFmtId="4" fontId="19" fillId="0" borderId="87" xfId="6" applyNumberFormat="1" applyFont="1" applyFill="1" applyBorder="1" applyAlignment="1" applyProtection="1">
      <alignment horizontal="right" vertical="center"/>
      <protection locked="0"/>
    </xf>
    <xf numFmtId="3" fontId="19" fillId="0" borderId="116" xfId="6" applyNumberFormat="1" applyFont="1" applyFill="1" applyBorder="1" applyAlignment="1" applyProtection="1">
      <alignment horizontal="right" vertical="center"/>
      <protection locked="0"/>
    </xf>
    <xf numFmtId="3" fontId="19" fillId="0" borderId="16" xfId="6" applyNumberFormat="1" applyFont="1" applyFill="1" applyBorder="1" applyAlignment="1" applyProtection="1">
      <alignment horizontal="right" vertical="center"/>
      <protection locked="0"/>
    </xf>
    <xf numFmtId="49" fontId="19" fillId="11" borderId="135" xfId="6" applyNumberFormat="1" applyFont="1" applyFill="1" applyBorder="1" applyAlignment="1" applyProtection="1">
      <alignment horizontal="center" vertical="center" wrapText="1"/>
      <protection locked="0"/>
    </xf>
    <xf numFmtId="0" fontId="41" fillId="0" borderId="0" xfId="6" applyNumberFormat="1" applyFont="1" applyFill="1" applyBorder="1" applyAlignment="1" applyProtection="1">
      <alignment horizontal="left" vertical="center"/>
      <protection locked="0"/>
    </xf>
    <xf numFmtId="10" fontId="11" fillId="0" borderId="81" xfId="1" applyNumberFormat="1" applyFont="1" applyFill="1" applyBorder="1" applyAlignment="1" applyProtection="1">
      <alignment horizontal="right" vertical="center"/>
      <protection locked="0"/>
    </xf>
    <xf numFmtId="4" fontId="11" fillId="0" borderId="81" xfId="6" applyNumberFormat="1" applyFont="1" applyFill="1" applyBorder="1" applyAlignment="1" applyProtection="1">
      <alignment horizontal="right" vertical="center"/>
      <protection locked="0"/>
    </xf>
    <xf numFmtId="3" fontId="11" fillId="0" borderId="81" xfId="6" applyNumberFormat="1" applyFont="1" applyFill="1" applyBorder="1" applyAlignment="1" applyProtection="1">
      <alignment horizontal="right" vertical="center"/>
      <protection locked="0"/>
    </xf>
    <xf numFmtId="49" fontId="6" fillId="11" borderId="101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01" xfId="6" applyNumberFormat="1" applyFont="1" applyFill="1" applyBorder="1" applyAlignment="1" applyProtection="1">
      <alignment horizontal="center" vertical="center" wrapText="1"/>
      <protection locked="0"/>
    </xf>
    <xf numFmtId="49" fontId="6" fillId="15" borderId="14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29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06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36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37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38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124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124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124" xfId="6" applyNumberFormat="1" applyFont="1" applyFill="1" applyBorder="1" applyAlignment="1" applyProtection="1">
      <alignment horizontal="center" vertical="center" wrapText="1"/>
      <protection locked="0"/>
    </xf>
    <xf numFmtId="49" fontId="19" fillId="15" borderId="14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39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83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124" xfId="6" applyNumberFormat="1" applyFont="1" applyFill="1" applyBorder="1" applyAlignment="1" applyProtection="1">
      <alignment horizontal="center" vertical="center" wrapText="1"/>
      <protection locked="0"/>
    </xf>
    <xf numFmtId="49" fontId="19" fillId="15" borderId="16" xfId="6" applyNumberFormat="1" applyFont="1" applyFill="1" applyBorder="1" applyAlignment="1" applyProtection="1">
      <alignment horizontal="center" vertical="center" wrapText="1"/>
      <protection locked="0"/>
    </xf>
    <xf numFmtId="49" fontId="19" fillId="11" borderId="87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101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40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141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101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142" xfId="6" applyNumberFormat="1" applyFont="1" applyFill="1" applyBorder="1" applyAlignment="1" applyProtection="1">
      <alignment horizontal="center" vertical="center" wrapText="1"/>
      <protection locked="0"/>
    </xf>
    <xf numFmtId="49" fontId="15" fillId="13" borderId="143" xfId="6" applyNumberFormat="1" applyFont="1" applyFill="1" applyBorder="1" applyAlignment="1" applyProtection="1">
      <alignment horizontal="center" vertical="center" wrapText="1"/>
      <protection locked="0"/>
    </xf>
    <xf numFmtId="4" fontId="19" fillId="16" borderId="82" xfId="6" applyNumberFormat="1" applyFont="1" applyFill="1" applyBorder="1" applyAlignment="1" applyProtection="1">
      <alignment horizontal="right" vertical="center"/>
      <protection locked="0"/>
    </xf>
    <xf numFmtId="49" fontId="19" fillId="11" borderId="86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144" xfId="6" applyNumberFormat="1" applyFont="1" applyFill="1" applyBorder="1" applyAlignment="1" applyProtection="1">
      <alignment horizontal="center" vertical="center" wrapText="1"/>
      <protection locked="0"/>
    </xf>
    <xf numFmtId="49" fontId="19" fillId="0" borderId="14" xfId="6" applyNumberFormat="1" applyFont="1" applyFill="1" applyBorder="1" applyAlignment="1" applyProtection="1">
      <alignment horizontal="center" vertical="center" wrapText="1"/>
      <protection locked="0"/>
    </xf>
    <xf numFmtId="10" fontId="18" fillId="0" borderId="81" xfId="1" applyNumberFormat="1" applyFont="1" applyFill="1" applyBorder="1" applyAlignment="1" applyProtection="1">
      <alignment horizontal="right" vertical="center"/>
      <protection locked="0"/>
    </xf>
    <xf numFmtId="4" fontId="18" fillId="0" borderId="81" xfId="6" applyNumberFormat="1" applyFont="1" applyFill="1" applyBorder="1" applyAlignment="1" applyProtection="1">
      <alignment horizontal="right" vertical="center"/>
      <protection locked="0"/>
    </xf>
    <xf numFmtId="3" fontId="18" fillId="0" borderId="81" xfId="6" applyNumberFormat="1" applyFont="1" applyFill="1" applyBorder="1" applyAlignment="1" applyProtection="1">
      <alignment horizontal="right" vertical="center"/>
      <protection locked="0"/>
    </xf>
    <xf numFmtId="49" fontId="19" fillId="0" borderId="2" xfId="6" applyNumberFormat="1" applyFont="1" applyFill="1" applyBorder="1" applyAlignment="1" applyProtection="1">
      <alignment horizontal="center" vertical="center" wrapText="1"/>
      <protection locked="0"/>
    </xf>
    <xf numFmtId="49" fontId="19" fillId="0" borderId="86" xfId="0" applyNumberFormat="1" applyFont="1" applyBorder="1" applyAlignment="1">
      <alignment vertical="center" wrapText="1"/>
    </xf>
    <xf numFmtId="49" fontId="19" fillId="11" borderId="82" xfId="6" applyNumberFormat="1" applyFont="1" applyFill="1" applyBorder="1" applyAlignment="1" applyProtection="1">
      <alignment horizontal="center" vertical="center" wrapText="1"/>
      <protection locked="0"/>
    </xf>
    <xf numFmtId="49" fontId="19" fillId="0" borderId="7" xfId="6" applyNumberFormat="1" applyFont="1" applyFill="1" applyBorder="1" applyAlignment="1" applyProtection="1">
      <alignment horizontal="center" vertical="center" wrapText="1"/>
      <protection locked="0"/>
    </xf>
    <xf numFmtId="49" fontId="19" fillId="11" borderId="130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140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46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0" xfId="6" applyNumberFormat="1" applyFont="1" applyFill="1" applyBorder="1" applyAlignment="1" applyProtection="1">
      <alignment horizontal="center" vertical="center" wrapText="1"/>
      <protection locked="0"/>
    </xf>
    <xf numFmtId="10" fontId="19" fillId="0" borderId="14" xfId="1" applyNumberFormat="1" applyFont="1" applyFill="1" applyBorder="1" applyAlignment="1" applyProtection="1">
      <alignment horizontal="right" vertical="center"/>
      <protection locked="0"/>
    </xf>
    <xf numFmtId="4" fontId="19" fillId="0" borderId="25" xfId="6" applyNumberFormat="1" applyFont="1" applyFill="1" applyBorder="1" applyAlignment="1" applyProtection="1">
      <alignment horizontal="right" vertical="center"/>
      <protection locked="0"/>
    </xf>
    <xf numFmtId="3" fontId="19" fillId="0" borderId="33" xfId="6" applyNumberFormat="1" applyFont="1" applyFill="1" applyBorder="1" applyAlignment="1" applyProtection="1">
      <alignment horizontal="right" vertical="center"/>
      <protection locked="0"/>
    </xf>
    <xf numFmtId="3" fontId="19" fillId="0" borderId="14" xfId="6" applyNumberFormat="1" applyFont="1" applyFill="1" applyBorder="1" applyAlignment="1" applyProtection="1">
      <alignment horizontal="right" vertical="center"/>
      <protection locked="0"/>
    </xf>
    <xf numFmtId="49" fontId="6" fillId="0" borderId="7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47" xfId="6" applyNumberFormat="1" applyFont="1" applyFill="1" applyBorder="1" applyAlignment="1" applyProtection="1">
      <alignment horizontal="left" vertical="center" wrapText="1"/>
      <protection locked="0"/>
    </xf>
    <xf numFmtId="3" fontId="6" fillId="0" borderId="86" xfId="6" applyNumberFormat="1" applyFont="1" applyFill="1" applyBorder="1" applyAlignment="1" applyProtection="1">
      <alignment horizontal="right" vertical="center"/>
      <protection locked="0"/>
    </xf>
    <xf numFmtId="49" fontId="6" fillId="11" borderId="124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16" xfId="6" applyNumberFormat="1" applyFont="1" applyFill="1" applyBorder="1" applyAlignment="1" applyProtection="1">
      <alignment vertical="center" wrapText="1"/>
      <protection locked="0"/>
    </xf>
    <xf numFmtId="49" fontId="6" fillId="0" borderId="14" xfId="6" applyNumberFormat="1" applyFont="1" applyFill="1" applyBorder="1" applyAlignment="1" applyProtection="1">
      <alignment vertical="center" wrapText="1"/>
      <protection locked="0"/>
    </xf>
    <xf numFmtId="49" fontId="15" fillId="13" borderId="58" xfId="6" applyNumberFormat="1" applyFont="1" applyFill="1" applyBorder="1" applyAlignment="1" applyProtection="1">
      <alignment horizontal="left" vertical="center" wrapText="1"/>
      <protection locked="0"/>
    </xf>
    <xf numFmtId="49" fontId="15" fillId="13" borderId="113" xfId="6" applyNumberFormat="1" applyFont="1" applyFill="1" applyBorder="1" applyAlignment="1" applyProtection="1">
      <alignment horizontal="center" vertical="center" wrapText="1"/>
      <protection locked="0"/>
    </xf>
    <xf numFmtId="49" fontId="15" fillId="13" borderId="7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7" xfId="6" applyNumberFormat="1" applyFont="1" applyFill="1" applyBorder="1" applyAlignment="1" applyProtection="1">
      <alignment vertical="center" wrapText="1"/>
      <protection locked="0"/>
    </xf>
    <xf numFmtId="49" fontId="6" fillId="11" borderId="150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51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3" xfId="6" applyNumberFormat="1" applyFont="1" applyFill="1" applyBorder="1" applyAlignment="1" applyProtection="1">
      <alignment vertical="center" wrapText="1"/>
      <protection locked="0"/>
    </xf>
    <xf numFmtId="10" fontId="11" fillId="12" borderId="7" xfId="1" applyNumberFormat="1" applyFont="1" applyFill="1" applyBorder="1" applyAlignment="1" applyProtection="1">
      <alignment horizontal="right" vertical="center"/>
      <protection locked="0"/>
    </xf>
    <xf numFmtId="4" fontId="15" fillId="12" borderId="7" xfId="6" applyNumberFormat="1" applyFont="1" applyFill="1" applyBorder="1" applyAlignment="1" applyProtection="1">
      <alignment horizontal="right" vertical="center"/>
      <protection locked="0"/>
    </xf>
    <xf numFmtId="3" fontId="15" fillId="12" borderId="7" xfId="6" applyNumberFormat="1" applyFont="1" applyFill="1" applyBorder="1" applyAlignment="1" applyProtection="1">
      <alignment horizontal="right" vertical="center"/>
      <protection locked="0"/>
    </xf>
    <xf numFmtId="49" fontId="6" fillId="0" borderId="104" xfId="0" applyNumberFormat="1" applyFont="1" applyBorder="1" applyAlignment="1">
      <alignment vertical="center" wrapText="1"/>
    </xf>
    <xf numFmtId="10" fontId="41" fillId="0" borderId="9" xfId="1" applyNumberFormat="1" applyFont="1" applyFill="1" applyBorder="1" applyAlignment="1" applyProtection="1">
      <alignment horizontal="right" vertical="center"/>
      <protection locked="0"/>
    </xf>
    <xf numFmtId="4" fontId="41" fillId="6" borderId="27" xfId="6" applyNumberFormat="1" applyFont="1" applyFill="1" applyBorder="1" applyAlignment="1" applyProtection="1">
      <alignment horizontal="right" vertical="center"/>
      <protection locked="0"/>
    </xf>
    <xf numFmtId="3" fontId="41" fillId="0" borderId="43" xfId="6" applyNumberFormat="1" applyFont="1" applyFill="1" applyBorder="1" applyAlignment="1" applyProtection="1">
      <alignment horizontal="right" vertical="center"/>
      <protection locked="0"/>
    </xf>
    <xf numFmtId="49" fontId="6" fillId="0" borderId="153" xfId="0" applyNumberFormat="1" applyFont="1" applyBorder="1" applyAlignment="1">
      <alignment vertical="center" wrapText="1"/>
    </xf>
    <xf numFmtId="49" fontId="6" fillId="11" borderId="27" xfId="6" applyNumberFormat="1" applyFont="1" applyFill="1" applyBorder="1" applyAlignment="1" applyProtection="1">
      <alignment horizontal="center" vertical="center" wrapText="1"/>
      <protection locked="0"/>
    </xf>
    <xf numFmtId="10" fontId="41" fillId="0" borderId="81" xfId="1" applyNumberFormat="1" applyFont="1" applyFill="1" applyBorder="1" applyAlignment="1" applyProtection="1">
      <alignment horizontal="right" vertical="center"/>
      <protection locked="0"/>
    </xf>
    <xf numFmtId="4" fontId="41" fillId="6" borderId="82" xfId="6" applyNumberFormat="1" applyFont="1" applyFill="1" applyBorder="1" applyAlignment="1" applyProtection="1">
      <alignment horizontal="right" vertical="center"/>
      <protection locked="0"/>
    </xf>
    <xf numFmtId="3" fontId="41" fillId="0" borderId="83" xfId="6" applyNumberFormat="1" applyFont="1" applyFill="1" applyBorder="1" applyAlignment="1" applyProtection="1">
      <alignment horizontal="right" vertical="center"/>
      <protection locked="0"/>
    </xf>
    <xf numFmtId="49" fontId="6" fillId="11" borderId="15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44" xfId="6" applyNumberFormat="1" applyFont="1" applyFill="1" applyBorder="1" applyAlignment="1" applyProtection="1">
      <alignment horizontal="center" vertical="center" wrapText="1"/>
      <protection locked="0"/>
    </xf>
    <xf numFmtId="10" fontId="42" fillId="0" borderId="81" xfId="1" applyNumberFormat="1" applyFont="1" applyFill="1" applyBorder="1" applyAlignment="1" applyProtection="1">
      <alignment horizontal="right" vertical="center"/>
      <protection locked="0"/>
    </xf>
    <xf numFmtId="4" fontId="42" fillId="0" borderId="81" xfId="6" applyNumberFormat="1" applyFont="1" applyFill="1" applyBorder="1" applyAlignment="1" applyProtection="1">
      <alignment horizontal="right" vertical="center"/>
      <protection locked="0"/>
    </xf>
    <xf numFmtId="3" fontId="42" fillId="0" borderId="81" xfId="6" applyNumberFormat="1" applyFont="1" applyFill="1" applyBorder="1" applyAlignment="1" applyProtection="1">
      <alignment horizontal="right" vertical="center"/>
      <protection locked="0"/>
    </xf>
    <xf numFmtId="49" fontId="6" fillId="0" borderId="154" xfId="0" applyNumberFormat="1" applyFont="1" applyBorder="1" applyAlignment="1">
      <alignment vertical="center" wrapText="1"/>
    </xf>
    <xf numFmtId="49" fontId="6" fillId="0" borderId="155" xfId="0" applyNumberFormat="1" applyFont="1" applyBorder="1" applyAlignment="1">
      <alignment vertical="center" wrapText="1"/>
    </xf>
    <xf numFmtId="49" fontId="6" fillId="11" borderId="156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114" xfId="0" applyNumberFormat="1" applyFont="1" applyBorder="1" applyAlignment="1">
      <alignment vertical="center" wrapText="1"/>
    </xf>
    <xf numFmtId="49" fontId="6" fillId="0" borderId="130" xfId="0" applyNumberFormat="1" applyFont="1" applyBorder="1" applyAlignment="1">
      <alignment vertical="center" wrapText="1"/>
    </xf>
    <xf numFmtId="49" fontId="6" fillId="0" borderId="64" xfId="0" applyNumberFormat="1" applyFont="1" applyBorder="1" applyAlignment="1">
      <alignment vertical="center" wrapText="1"/>
    </xf>
    <xf numFmtId="4" fontId="6" fillId="0" borderId="157" xfId="6" applyNumberFormat="1" applyFont="1" applyFill="1" applyBorder="1" applyAlignment="1" applyProtection="1">
      <alignment horizontal="right" vertical="center"/>
      <protection locked="0"/>
    </xf>
    <xf numFmtId="3" fontId="6" fillId="0" borderId="158" xfId="6" applyNumberFormat="1" applyFont="1" applyFill="1" applyBorder="1" applyAlignment="1" applyProtection="1">
      <alignment horizontal="right" vertical="center"/>
      <protection locked="0"/>
    </xf>
    <xf numFmtId="0" fontId="63" fillId="0" borderId="16" xfId="0" applyFont="1" applyBorder="1" applyAlignment="1">
      <alignment vertical="center"/>
    </xf>
    <xf numFmtId="0" fontId="63" fillId="0" borderId="91" xfId="0" applyFont="1" applyBorder="1" applyAlignment="1">
      <alignment vertical="center"/>
    </xf>
    <xf numFmtId="10" fontId="6" fillId="0" borderId="159" xfId="1" applyNumberFormat="1" applyFont="1" applyFill="1" applyBorder="1" applyAlignment="1" applyProtection="1">
      <alignment horizontal="right" vertical="center"/>
      <protection locked="0"/>
    </xf>
    <xf numFmtId="3" fontId="6" fillId="0" borderId="159" xfId="6" applyNumberFormat="1" applyFont="1" applyFill="1" applyBorder="1" applyAlignment="1" applyProtection="1">
      <alignment horizontal="right" vertical="center"/>
      <protection locked="0"/>
    </xf>
    <xf numFmtId="49" fontId="6" fillId="0" borderId="160" xfId="0" applyNumberFormat="1" applyFont="1" applyBorder="1" applyAlignment="1">
      <alignment vertical="center" wrapText="1"/>
    </xf>
    <xf numFmtId="49" fontId="6" fillId="11" borderId="161" xfId="6" applyNumberFormat="1" applyFont="1" applyFill="1" applyBorder="1" applyAlignment="1" applyProtection="1">
      <alignment horizontal="center" vertical="center" wrapText="1"/>
      <protection locked="0"/>
    </xf>
    <xf numFmtId="10" fontId="6" fillId="0" borderId="162" xfId="1" applyNumberFormat="1" applyFont="1" applyFill="1" applyBorder="1" applyAlignment="1" applyProtection="1">
      <alignment horizontal="right" vertical="center"/>
      <protection locked="0"/>
    </xf>
    <xf numFmtId="4" fontId="6" fillId="0" borderId="163" xfId="6" applyNumberFormat="1" applyFont="1" applyFill="1" applyBorder="1" applyAlignment="1" applyProtection="1">
      <alignment horizontal="right" vertical="center"/>
      <protection locked="0"/>
    </xf>
    <xf numFmtId="3" fontId="6" fillId="0" borderId="164" xfId="6" applyNumberFormat="1" applyFont="1" applyFill="1" applyBorder="1" applyAlignment="1" applyProtection="1">
      <alignment horizontal="right" vertical="center"/>
      <protection locked="0"/>
    </xf>
    <xf numFmtId="3" fontId="6" fillId="0" borderId="162" xfId="6" applyNumberFormat="1" applyFont="1" applyFill="1" applyBorder="1" applyAlignment="1" applyProtection="1">
      <alignment horizontal="right" vertical="center"/>
      <protection locked="0"/>
    </xf>
    <xf numFmtId="49" fontId="6" fillId="0" borderId="150" xfId="0" applyNumberFormat="1" applyFont="1" applyBorder="1" applyAlignment="1">
      <alignment vertical="center" wrapText="1"/>
    </xf>
    <xf numFmtId="49" fontId="6" fillId="11" borderId="132" xfId="6" applyNumberFormat="1" applyFont="1" applyFill="1" applyBorder="1" applyAlignment="1" applyProtection="1">
      <alignment horizontal="center" vertical="center" wrapText="1"/>
      <protection locked="0"/>
    </xf>
    <xf numFmtId="10" fontId="6" fillId="0" borderId="165" xfId="1" applyNumberFormat="1" applyFont="1" applyFill="1" applyBorder="1" applyAlignment="1" applyProtection="1">
      <alignment horizontal="right" vertical="center"/>
      <protection locked="0"/>
    </xf>
    <xf numFmtId="4" fontId="6" fillId="0" borderId="165" xfId="6" applyNumberFormat="1" applyFont="1" applyFill="1" applyBorder="1" applyAlignment="1" applyProtection="1">
      <alignment horizontal="right" vertical="center"/>
      <protection locked="0"/>
    </xf>
    <xf numFmtId="3" fontId="6" fillId="0" borderId="165" xfId="6" applyNumberFormat="1" applyFont="1" applyFill="1" applyBorder="1" applyAlignment="1" applyProtection="1">
      <alignment horizontal="right" vertical="center"/>
      <protection locked="0"/>
    </xf>
    <xf numFmtId="10" fontId="11" fillId="0" borderId="165" xfId="1" applyNumberFormat="1" applyFont="1" applyFill="1" applyBorder="1" applyAlignment="1" applyProtection="1">
      <alignment horizontal="right" vertical="center"/>
      <protection locked="0"/>
    </xf>
    <xf numFmtId="4" fontId="11" fillId="0" borderId="165" xfId="6" applyNumberFormat="1" applyFont="1" applyFill="1" applyBorder="1" applyAlignment="1" applyProtection="1">
      <alignment horizontal="right" vertical="center"/>
      <protection locked="0"/>
    </xf>
    <xf numFmtId="3" fontId="11" fillId="0" borderId="165" xfId="6" applyNumberFormat="1" applyFont="1" applyFill="1" applyBorder="1" applyAlignment="1" applyProtection="1">
      <alignment horizontal="right" vertical="center"/>
      <protection locked="0"/>
    </xf>
    <xf numFmtId="49" fontId="6" fillId="11" borderId="168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69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60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70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71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72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159" xfId="6" applyNumberFormat="1" applyFont="1" applyFill="1" applyBorder="1" applyAlignment="1" applyProtection="1">
      <alignment horizontal="right" vertical="center"/>
      <protection locked="0"/>
    </xf>
    <xf numFmtId="49" fontId="6" fillId="11" borderId="17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74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7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17" xfId="6" applyNumberFormat="1" applyFont="1" applyFill="1" applyBorder="1" applyAlignment="1" applyProtection="1">
      <alignment horizontal="right" vertical="center"/>
      <protection locked="0"/>
    </xf>
    <xf numFmtId="3" fontId="6" fillId="0" borderId="49" xfId="6" applyNumberFormat="1" applyFont="1" applyFill="1" applyBorder="1" applyAlignment="1" applyProtection="1">
      <alignment horizontal="right" vertical="center"/>
      <protection locked="0"/>
    </xf>
    <xf numFmtId="49" fontId="6" fillId="11" borderId="175" xfId="6" applyNumberFormat="1" applyFont="1" applyFill="1" applyBorder="1" applyAlignment="1" applyProtection="1">
      <alignment horizontal="left" vertical="center" wrapText="1"/>
      <protection locked="0"/>
    </xf>
    <xf numFmtId="10" fontId="16" fillId="0" borderId="165" xfId="1" applyNumberFormat="1" applyFont="1" applyFill="1" applyBorder="1" applyAlignment="1" applyProtection="1">
      <alignment horizontal="right" vertical="center"/>
      <protection locked="0"/>
    </xf>
    <xf numFmtId="4" fontId="16" fillId="0" borderId="165" xfId="6" applyNumberFormat="1" applyFont="1" applyFill="1" applyBorder="1" applyAlignment="1" applyProtection="1">
      <alignment horizontal="right" vertical="center"/>
      <protection locked="0"/>
    </xf>
    <xf numFmtId="3" fontId="16" fillId="0" borderId="165" xfId="6" applyNumberFormat="1" applyFont="1" applyFill="1" applyBorder="1" applyAlignment="1" applyProtection="1">
      <alignment horizontal="right" vertical="center"/>
      <protection locked="0"/>
    </xf>
    <xf numFmtId="49" fontId="11" fillId="14" borderId="178" xfId="6" applyNumberFormat="1" applyFont="1" applyFill="1" applyBorder="1" applyAlignment="1" applyProtection="1">
      <alignment horizontal="left" vertical="center" wrapText="1"/>
      <protection locked="0"/>
    </xf>
    <xf numFmtId="49" fontId="11" fillId="14" borderId="179" xfId="6" applyNumberFormat="1" applyFont="1" applyFill="1" applyBorder="1" applyAlignment="1" applyProtection="1">
      <alignment horizontal="center" vertical="center" wrapText="1"/>
      <protection locked="0"/>
    </xf>
    <xf numFmtId="49" fontId="11" fillId="14" borderId="3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6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82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183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184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185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58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186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87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187" xfId="6" applyNumberFormat="1" applyFont="1" applyFill="1" applyBorder="1" applyAlignment="1" applyProtection="1">
      <alignment horizontal="left" vertical="center" wrapText="1"/>
      <protection locked="0"/>
    </xf>
    <xf numFmtId="4" fontId="11" fillId="0" borderId="5" xfId="6" applyNumberFormat="1" applyFont="1" applyFill="1" applyBorder="1" applyAlignment="1" applyProtection="1">
      <alignment horizontal="right" vertical="center"/>
      <protection locked="0"/>
    </xf>
    <xf numFmtId="3" fontId="11" fillId="0" borderId="5" xfId="6" applyNumberFormat="1" applyFont="1" applyFill="1" applyBorder="1" applyAlignment="1" applyProtection="1">
      <alignment horizontal="right" vertical="center"/>
      <protection locked="0"/>
    </xf>
    <xf numFmtId="49" fontId="6" fillId="11" borderId="190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91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92" xfId="6" applyNumberFormat="1" applyFont="1" applyFill="1" applyBorder="1" applyAlignment="1" applyProtection="1">
      <alignment horizontal="center" vertical="center" wrapText="1"/>
      <protection locked="0"/>
    </xf>
    <xf numFmtId="3" fontId="6" fillId="0" borderId="194" xfId="6" applyNumberFormat="1" applyFont="1" applyFill="1" applyBorder="1" applyAlignment="1" applyProtection="1">
      <alignment horizontal="right" vertical="center"/>
      <protection locked="0"/>
    </xf>
    <xf numFmtId="49" fontId="6" fillId="11" borderId="19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93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192" xfId="6" applyNumberFormat="1" applyFont="1" applyFill="1" applyBorder="1" applyAlignment="1" applyProtection="1">
      <alignment horizontal="center" vertical="center" wrapText="1"/>
      <protection locked="0"/>
    </xf>
    <xf numFmtId="10" fontId="16" fillId="0" borderId="195" xfId="1" applyNumberFormat="1" applyFont="1" applyFill="1" applyBorder="1" applyAlignment="1" applyProtection="1">
      <alignment horizontal="right" vertical="center"/>
      <protection locked="0"/>
    </xf>
    <xf numFmtId="4" fontId="16" fillId="0" borderId="195" xfId="6" applyNumberFormat="1" applyFont="1" applyFill="1" applyBorder="1" applyAlignment="1" applyProtection="1">
      <alignment horizontal="right" vertical="center"/>
      <protection locked="0"/>
    </xf>
    <xf numFmtId="3" fontId="16" fillId="0" borderId="195" xfId="6" applyNumberFormat="1" applyFont="1" applyFill="1" applyBorder="1" applyAlignment="1" applyProtection="1">
      <alignment horizontal="right" vertical="center"/>
      <protection locked="0"/>
    </xf>
    <xf numFmtId="10" fontId="6" fillId="0" borderId="195" xfId="1" applyNumberFormat="1" applyFont="1" applyFill="1" applyBorder="1" applyAlignment="1" applyProtection="1">
      <alignment horizontal="right" vertical="center"/>
      <protection locked="0"/>
    </xf>
    <xf numFmtId="4" fontId="6" fillId="0" borderId="195" xfId="6" applyNumberFormat="1" applyFont="1" applyFill="1" applyBorder="1" applyAlignment="1" applyProtection="1">
      <alignment horizontal="right" vertical="center"/>
      <protection locked="0"/>
    </xf>
    <xf numFmtId="3" fontId="6" fillId="0" borderId="195" xfId="6" applyNumberFormat="1" applyFont="1" applyFill="1" applyBorder="1" applyAlignment="1" applyProtection="1">
      <alignment horizontal="right" vertical="center"/>
      <protection locked="0"/>
    </xf>
    <xf numFmtId="4" fontId="11" fillId="0" borderId="195" xfId="6" applyNumberFormat="1" applyFont="1" applyFill="1" applyBorder="1" applyAlignment="1" applyProtection="1">
      <alignment horizontal="right" vertical="center"/>
      <protection locked="0"/>
    </xf>
    <xf numFmtId="3" fontId="11" fillId="0" borderId="195" xfId="6" applyNumberFormat="1" applyFont="1" applyFill="1" applyBorder="1" applyAlignment="1" applyProtection="1">
      <alignment horizontal="right" vertical="center"/>
      <protection locked="0"/>
    </xf>
    <xf numFmtId="3" fontId="6" fillId="0" borderId="198" xfId="6" applyNumberFormat="1" applyFont="1" applyFill="1" applyBorder="1" applyAlignment="1" applyProtection="1">
      <alignment horizontal="right" vertical="center"/>
      <protection locked="0"/>
    </xf>
    <xf numFmtId="49" fontId="6" fillId="11" borderId="199" xfId="6" applyNumberFormat="1" applyFont="1" applyFill="1" applyBorder="1" applyAlignment="1" applyProtection="1">
      <alignment horizontal="left" vertical="center" wrapText="1"/>
      <protection locked="0"/>
    </xf>
    <xf numFmtId="3" fontId="6" fillId="0" borderId="200" xfId="6" applyNumberFormat="1" applyFont="1" applyFill="1" applyBorder="1" applyAlignment="1" applyProtection="1">
      <alignment horizontal="right" vertical="center"/>
      <protection locked="0"/>
    </xf>
    <xf numFmtId="49" fontId="6" fillId="11" borderId="201" xfId="6" applyNumberFormat="1" applyFont="1" applyFill="1" applyBorder="1" applyAlignment="1" applyProtection="1">
      <alignment horizontal="center" vertical="center" wrapText="1"/>
      <protection locked="0"/>
    </xf>
    <xf numFmtId="4" fontId="16" fillId="0" borderId="200" xfId="6" applyNumberFormat="1" applyFont="1" applyFill="1" applyBorder="1" applyAlignment="1" applyProtection="1">
      <alignment horizontal="right" vertical="center"/>
      <protection locked="0"/>
    </xf>
    <xf numFmtId="3" fontId="16" fillId="0" borderId="200" xfId="6" applyNumberFormat="1" applyFont="1" applyFill="1" applyBorder="1" applyAlignment="1" applyProtection="1">
      <alignment horizontal="right" vertical="center"/>
      <protection locked="0"/>
    </xf>
    <xf numFmtId="10" fontId="19" fillId="0" borderId="200" xfId="1" applyNumberFormat="1" applyFont="1" applyFill="1" applyBorder="1" applyAlignment="1" applyProtection="1">
      <alignment horizontal="right" vertical="center"/>
      <protection locked="0"/>
    </xf>
    <xf numFmtId="4" fontId="19" fillId="0" borderId="163" xfId="6" applyNumberFormat="1" applyFont="1" applyFill="1" applyBorder="1" applyAlignment="1" applyProtection="1">
      <alignment horizontal="right" vertical="center"/>
      <protection locked="0"/>
    </xf>
    <xf numFmtId="3" fontId="19" fillId="0" borderId="164" xfId="6" applyNumberFormat="1" applyFont="1" applyFill="1" applyBorder="1" applyAlignment="1" applyProtection="1">
      <alignment horizontal="right" vertical="center"/>
      <protection locked="0"/>
    </xf>
    <xf numFmtId="3" fontId="19" fillId="0" borderId="200" xfId="6" applyNumberFormat="1" applyFont="1" applyFill="1" applyBorder="1" applyAlignment="1" applyProtection="1">
      <alignment horizontal="right" vertical="center"/>
      <protection locked="0"/>
    </xf>
    <xf numFmtId="10" fontId="19" fillId="0" borderId="165" xfId="1" applyNumberFormat="1" applyFont="1" applyFill="1" applyBorder="1" applyAlignment="1" applyProtection="1">
      <alignment horizontal="right" vertical="center"/>
      <protection locked="0"/>
    </xf>
    <xf numFmtId="3" fontId="19" fillId="0" borderId="165" xfId="6" applyNumberFormat="1" applyFont="1" applyFill="1" applyBorder="1" applyAlignment="1" applyProtection="1">
      <alignment horizontal="right" vertical="center"/>
      <protection locked="0"/>
    </xf>
    <xf numFmtId="49" fontId="19" fillId="11" borderId="193" xfId="6" applyNumberFormat="1" applyFont="1" applyFill="1" applyBorder="1" applyAlignment="1" applyProtection="1">
      <alignment horizontal="left" vertical="center" wrapText="1"/>
      <protection locked="0"/>
    </xf>
    <xf numFmtId="3" fontId="13" fillId="0" borderId="16" xfId="6" applyNumberFormat="1" applyFont="1" applyFill="1" applyBorder="1" applyAlignment="1" applyProtection="1">
      <alignment horizontal="right" vertical="center"/>
      <protection locked="0"/>
    </xf>
    <xf numFmtId="49" fontId="6" fillId="11" borderId="205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86" xfId="6" applyNumberFormat="1" applyFont="1" applyFill="1" applyBorder="1" applyAlignment="1" applyProtection="1">
      <alignment horizontal="center" vertical="center" wrapText="1"/>
      <protection locked="0"/>
    </xf>
    <xf numFmtId="4" fontId="15" fillId="12" borderId="206" xfId="6" applyNumberFormat="1" applyFont="1" applyFill="1" applyBorder="1" applyAlignment="1" applyProtection="1">
      <alignment horizontal="right" vertical="center"/>
      <protection locked="0"/>
    </xf>
    <xf numFmtId="3" fontId="15" fillId="12" borderId="206" xfId="6" applyNumberFormat="1" applyFont="1" applyFill="1" applyBorder="1" applyAlignment="1" applyProtection="1">
      <alignment horizontal="right" vertical="center"/>
      <protection locked="0"/>
    </xf>
    <xf numFmtId="4" fontId="19" fillId="0" borderId="207" xfId="6" applyNumberFormat="1" applyFont="1" applyFill="1" applyBorder="1" applyAlignment="1" applyProtection="1">
      <alignment horizontal="right" vertical="center"/>
      <protection locked="0"/>
    </xf>
    <xf numFmtId="3" fontId="19" fillId="0" borderId="208" xfId="6" applyNumberFormat="1" applyFont="1" applyFill="1" applyBorder="1" applyAlignment="1" applyProtection="1">
      <alignment horizontal="right" vertical="center"/>
      <protection locked="0"/>
    </xf>
    <xf numFmtId="3" fontId="19" fillId="6" borderId="200" xfId="6" applyNumberFormat="1" applyFont="1" applyFill="1" applyBorder="1" applyAlignment="1" applyProtection="1">
      <alignment horizontal="right" vertical="center"/>
      <protection locked="0"/>
    </xf>
    <xf numFmtId="49" fontId="19" fillId="11" borderId="182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209" xfId="6" applyNumberFormat="1" applyFont="1" applyFill="1" applyBorder="1" applyAlignment="1" applyProtection="1">
      <alignment horizontal="center" vertical="center" wrapText="1"/>
      <protection locked="0"/>
    </xf>
    <xf numFmtId="49" fontId="13" fillId="15" borderId="14" xfId="6" applyNumberFormat="1" applyFont="1" applyFill="1" applyBorder="1" applyAlignment="1" applyProtection="1">
      <alignment horizontal="center" vertical="center" wrapText="1"/>
      <protection locked="0"/>
    </xf>
    <xf numFmtId="49" fontId="19" fillId="11" borderId="186" xfId="6" applyNumberFormat="1" applyFont="1" applyFill="1" applyBorder="1" applyAlignment="1" applyProtection="1">
      <alignment horizontal="center" vertical="center" wrapText="1"/>
      <protection locked="0"/>
    </xf>
    <xf numFmtId="3" fontId="22" fillId="12" borderId="7" xfId="6" applyNumberFormat="1" applyFont="1" applyFill="1" applyBorder="1" applyAlignment="1" applyProtection="1">
      <alignment horizontal="right" vertical="center"/>
      <protection locked="0"/>
    </xf>
    <xf numFmtId="49" fontId="22" fillId="13" borderId="58" xfId="6" applyNumberFormat="1" applyFont="1" applyFill="1" applyBorder="1" applyAlignment="1" applyProtection="1">
      <alignment horizontal="left" vertical="center" wrapText="1"/>
      <protection locked="0"/>
    </xf>
    <xf numFmtId="49" fontId="22" fillId="13" borderId="113" xfId="6" applyNumberFormat="1" applyFont="1" applyFill="1" applyBorder="1" applyAlignment="1" applyProtection="1">
      <alignment horizontal="center" vertical="center" wrapText="1"/>
      <protection locked="0"/>
    </xf>
    <xf numFmtId="49" fontId="22" fillId="13" borderId="7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210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200" xfId="6" applyNumberFormat="1" applyFont="1" applyFill="1" applyBorder="1" applyAlignment="1" applyProtection="1">
      <alignment horizontal="right" vertical="center"/>
      <protection locked="0"/>
    </xf>
    <xf numFmtId="10" fontId="6" fillId="0" borderId="200" xfId="1" applyNumberFormat="1" applyFont="1" applyFill="1" applyBorder="1" applyAlignment="1" applyProtection="1">
      <alignment horizontal="right" vertical="center"/>
      <protection locked="0"/>
    </xf>
    <xf numFmtId="49" fontId="6" fillId="0" borderId="19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85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211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212" xfId="6" applyNumberFormat="1" applyFont="1" applyFill="1" applyBorder="1" applyAlignment="1" applyProtection="1">
      <alignment horizontal="right" vertical="center"/>
      <protection locked="0"/>
    </xf>
    <xf numFmtId="3" fontId="6" fillId="0" borderId="213" xfId="6" applyNumberFormat="1" applyFont="1" applyFill="1" applyBorder="1" applyAlignment="1" applyProtection="1">
      <alignment horizontal="right" vertical="center"/>
      <protection locked="0"/>
    </xf>
    <xf numFmtId="49" fontId="6" fillId="11" borderId="214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215" xfId="6" applyNumberFormat="1" applyFont="1" applyFill="1" applyBorder="1" applyAlignment="1" applyProtection="1">
      <alignment horizontal="left" vertical="center" wrapText="1"/>
      <protection locked="0"/>
    </xf>
    <xf numFmtId="4" fontId="6" fillId="6" borderId="9" xfId="6" applyNumberFormat="1" applyFont="1" applyFill="1" applyBorder="1" applyAlignment="1" applyProtection="1">
      <alignment horizontal="right" vertical="center"/>
      <protection locked="0"/>
    </xf>
    <xf numFmtId="49" fontId="6" fillId="11" borderId="217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218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219" xfId="6" applyNumberFormat="1" applyFont="1" applyFill="1" applyBorder="1" applyAlignment="1" applyProtection="1">
      <alignment horizontal="right" vertical="center"/>
      <protection locked="0"/>
    </xf>
    <xf numFmtId="3" fontId="6" fillId="0" borderId="219" xfId="6" applyNumberFormat="1" applyFont="1" applyFill="1" applyBorder="1" applyAlignment="1" applyProtection="1">
      <alignment horizontal="right" vertical="center"/>
      <protection locked="0"/>
    </xf>
    <xf numFmtId="10" fontId="13" fillId="0" borderId="219" xfId="1" applyNumberFormat="1" applyFont="1" applyFill="1" applyBorder="1" applyAlignment="1" applyProtection="1">
      <alignment horizontal="right" vertical="center"/>
      <protection locked="0"/>
    </xf>
    <xf numFmtId="4" fontId="19" fillId="0" borderId="165" xfId="6" applyNumberFormat="1" applyFont="1" applyFill="1" applyBorder="1" applyAlignment="1" applyProtection="1">
      <alignment horizontal="right" vertical="center"/>
      <protection locked="0"/>
    </xf>
    <xf numFmtId="10" fontId="13" fillId="0" borderId="165" xfId="1" applyNumberFormat="1" applyFont="1" applyFill="1" applyBorder="1" applyAlignment="1" applyProtection="1">
      <alignment horizontal="right" vertical="center"/>
      <protection locked="0"/>
    </xf>
    <xf numFmtId="4" fontId="13" fillId="0" borderId="16" xfId="6" applyNumberFormat="1" applyFont="1" applyFill="1" applyBorder="1" applyAlignment="1" applyProtection="1">
      <alignment horizontal="right" vertical="center"/>
      <protection locked="0"/>
    </xf>
    <xf numFmtId="4" fontId="11" fillId="17" borderId="2" xfId="6" applyNumberFormat="1" applyFont="1" applyFill="1" applyBorder="1" applyAlignment="1" applyProtection="1">
      <alignment horizontal="right" vertical="center"/>
      <protection locked="0"/>
    </xf>
    <xf numFmtId="3" fontId="11" fillId="17" borderId="2" xfId="6" applyNumberFormat="1" applyFont="1" applyFill="1" applyBorder="1" applyAlignment="1" applyProtection="1">
      <alignment horizontal="right" vertical="center"/>
      <protection locked="0"/>
    </xf>
    <xf numFmtId="49" fontId="11" fillId="18" borderId="178" xfId="6" applyNumberFormat="1" applyFont="1" applyFill="1" applyBorder="1" applyAlignment="1" applyProtection="1">
      <alignment horizontal="left" vertical="center" wrapText="1"/>
      <protection locked="0"/>
    </xf>
    <xf numFmtId="49" fontId="11" fillId="18" borderId="179" xfId="6" applyNumberFormat="1" applyFont="1" applyFill="1" applyBorder="1" applyAlignment="1" applyProtection="1">
      <alignment horizontal="center" vertical="center" wrapText="1"/>
      <protection locked="0"/>
    </xf>
    <xf numFmtId="49" fontId="11" fillId="18" borderId="3" xfId="6" applyNumberFormat="1" applyFont="1" applyFill="1" applyBorder="1" applyAlignment="1" applyProtection="1">
      <alignment horizontal="center" vertical="center" wrapText="1"/>
      <protection locked="0"/>
    </xf>
    <xf numFmtId="49" fontId="11" fillId="18" borderId="12" xfId="6" applyNumberFormat="1" applyFont="1" applyFill="1" applyBorder="1" applyAlignment="1" applyProtection="1">
      <alignment horizontal="center" vertical="center" wrapText="1"/>
      <protection locked="0"/>
    </xf>
    <xf numFmtId="10" fontId="19" fillId="0" borderId="219" xfId="1" applyNumberFormat="1" applyFont="1" applyFill="1" applyBorder="1" applyAlignment="1" applyProtection="1">
      <alignment horizontal="right" vertical="center"/>
      <protection locked="0"/>
    </xf>
    <xf numFmtId="4" fontId="19" fillId="0" borderId="221" xfId="6" applyNumberFormat="1" applyFont="1" applyFill="1" applyBorder="1" applyAlignment="1" applyProtection="1">
      <alignment horizontal="right" vertical="center"/>
      <protection locked="0"/>
    </xf>
    <xf numFmtId="3" fontId="19" fillId="0" borderId="222" xfId="6" applyNumberFormat="1" applyFont="1" applyFill="1" applyBorder="1" applyAlignment="1" applyProtection="1">
      <alignment horizontal="right" vertical="center"/>
      <protection locked="0"/>
    </xf>
    <xf numFmtId="49" fontId="19" fillId="11" borderId="223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224" xfId="6" applyNumberFormat="1" applyFont="1" applyFill="1" applyBorder="1" applyAlignment="1" applyProtection="1">
      <alignment horizontal="center" vertical="center" wrapText="1"/>
      <protection locked="0"/>
    </xf>
    <xf numFmtId="49" fontId="19" fillId="11" borderId="225" xfId="6" applyNumberFormat="1" applyFont="1" applyFill="1" applyBorder="1" applyAlignment="1" applyProtection="1">
      <alignment horizontal="center" vertical="center" wrapText="1"/>
      <protection locked="0"/>
    </xf>
    <xf numFmtId="3" fontId="6" fillId="0" borderId="7" xfId="6" applyNumberFormat="1" applyFont="1" applyFill="1" applyBorder="1" applyAlignment="1" applyProtection="1">
      <alignment horizontal="right" vertical="center"/>
      <protection locked="0"/>
    </xf>
    <xf numFmtId="49" fontId="6" fillId="11" borderId="226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227" xfId="6" applyNumberFormat="1" applyFont="1" applyFill="1" applyBorder="1" applyAlignment="1" applyProtection="1">
      <alignment horizontal="left" vertical="center" wrapText="1"/>
      <protection locked="0"/>
    </xf>
    <xf numFmtId="10" fontId="16" fillId="0" borderId="231" xfId="1" applyNumberFormat="1" applyFont="1" applyFill="1" applyBorder="1" applyAlignment="1" applyProtection="1">
      <alignment horizontal="right" vertical="center"/>
      <protection locked="0"/>
    </xf>
    <xf numFmtId="4" fontId="16" fillId="0" borderId="231" xfId="6" applyNumberFormat="1" applyFont="1" applyFill="1" applyBorder="1" applyAlignment="1" applyProtection="1">
      <alignment horizontal="right" vertical="center"/>
      <protection locked="0"/>
    </xf>
    <xf numFmtId="3" fontId="16" fillId="0" borderId="231" xfId="6" applyNumberFormat="1" applyFont="1" applyFill="1" applyBorder="1" applyAlignment="1" applyProtection="1">
      <alignment horizontal="right" vertical="center"/>
      <protection locked="0"/>
    </xf>
    <xf numFmtId="10" fontId="6" fillId="0" borderId="231" xfId="1" applyNumberFormat="1" applyFont="1" applyFill="1" applyBorder="1" applyAlignment="1" applyProtection="1">
      <alignment horizontal="right" vertical="center"/>
      <protection locked="0"/>
    </xf>
    <xf numFmtId="4" fontId="6" fillId="0" borderId="231" xfId="6" applyNumberFormat="1" applyFont="1" applyFill="1" applyBorder="1" applyAlignment="1" applyProtection="1">
      <alignment horizontal="right" vertical="center"/>
      <protection locked="0"/>
    </xf>
    <xf numFmtId="3" fontId="6" fillId="0" borderId="231" xfId="6" applyNumberFormat="1" applyFont="1" applyFill="1" applyBorder="1" applyAlignment="1" applyProtection="1">
      <alignment horizontal="right" vertical="center"/>
      <protection locked="0"/>
    </xf>
    <xf numFmtId="49" fontId="6" fillId="11" borderId="232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233" xfId="6" applyNumberFormat="1" applyFont="1" applyFill="1" applyBorder="1" applyAlignment="1" applyProtection="1">
      <alignment horizontal="center" vertical="center" wrapText="1"/>
      <protection locked="0"/>
    </xf>
    <xf numFmtId="3" fontId="19" fillId="0" borderId="158" xfId="6" applyNumberFormat="1" applyFont="1" applyFill="1" applyBorder="1" applyAlignment="1" applyProtection="1">
      <alignment horizontal="right" vertical="center"/>
      <protection locked="0"/>
    </xf>
    <xf numFmtId="49" fontId="6" fillId="11" borderId="234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21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235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235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84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236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237" xfId="6" applyNumberFormat="1" applyFont="1" applyFill="1" applyBorder="1" applyAlignment="1" applyProtection="1">
      <alignment horizontal="center" vertical="center" wrapText="1"/>
      <protection locked="0"/>
    </xf>
    <xf numFmtId="10" fontId="6" fillId="0" borderId="238" xfId="1" applyNumberFormat="1" applyFont="1" applyFill="1" applyBorder="1" applyAlignment="1" applyProtection="1">
      <alignment horizontal="right" vertical="center"/>
      <protection locked="0"/>
    </xf>
    <xf numFmtId="4" fontId="6" fillId="0" borderId="239" xfId="6" applyNumberFormat="1" applyFont="1" applyFill="1" applyBorder="1" applyAlignment="1" applyProtection="1">
      <alignment horizontal="right" vertical="center"/>
      <protection locked="0"/>
    </xf>
    <xf numFmtId="3" fontId="6" fillId="0" borderId="240" xfId="6" applyNumberFormat="1" applyFont="1" applyFill="1" applyBorder="1" applyAlignment="1" applyProtection="1">
      <alignment horizontal="right" vertical="center"/>
      <protection locked="0"/>
    </xf>
    <xf numFmtId="3" fontId="6" fillId="0" borderId="238" xfId="6" applyNumberFormat="1" applyFont="1" applyFill="1" applyBorder="1" applyAlignment="1" applyProtection="1">
      <alignment horizontal="right" vertical="center"/>
      <protection locked="0"/>
    </xf>
    <xf numFmtId="49" fontId="6" fillId="11" borderId="241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242" xfId="6" applyNumberFormat="1" applyFont="1" applyFill="1" applyBorder="1" applyAlignment="1" applyProtection="1">
      <alignment horizontal="center" vertical="center" wrapText="1"/>
      <protection locked="0"/>
    </xf>
    <xf numFmtId="10" fontId="16" fillId="0" borderId="238" xfId="1" applyNumberFormat="1" applyFont="1" applyFill="1" applyBorder="1" applyAlignment="1" applyProtection="1">
      <alignment horizontal="right" vertical="center"/>
      <protection locked="0"/>
    </xf>
    <xf numFmtId="4" fontId="16" fillId="0" borderId="238" xfId="6" applyNumberFormat="1" applyFont="1" applyFill="1" applyBorder="1" applyAlignment="1" applyProtection="1">
      <alignment horizontal="right" vertical="center"/>
      <protection locked="0"/>
    </xf>
    <xf numFmtId="3" fontId="16" fillId="0" borderId="238" xfId="6" applyNumberFormat="1" applyFont="1" applyFill="1" applyBorder="1" applyAlignment="1" applyProtection="1">
      <alignment horizontal="right" vertical="center"/>
      <protection locked="0"/>
    </xf>
    <xf numFmtId="10" fontId="19" fillId="0" borderId="238" xfId="1" applyNumberFormat="1" applyFont="1" applyFill="1" applyBorder="1" applyAlignment="1" applyProtection="1">
      <alignment horizontal="right" vertical="center"/>
      <protection locked="0"/>
    </xf>
    <xf numFmtId="4" fontId="19" fillId="0" borderId="239" xfId="6" applyNumberFormat="1" applyFont="1" applyFill="1" applyBorder="1" applyAlignment="1" applyProtection="1">
      <alignment horizontal="right" vertical="center"/>
      <protection locked="0"/>
    </xf>
    <xf numFmtId="3" fontId="19" fillId="0" borderId="240" xfId="6" applyNumberFormat="1" applyFont="1" applyFill="1" applyBorder="1" applyAlignment="1" applyProtection="1">
      <alignment horizontal="right" vertical="center"/>
      <protection locked="0"/>
    </xf>
    <xf numFmtId="49" fontId="6" fillId="11" borderId="240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239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91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244" xfId="6" applyNumberFormat="1" applyFont="1" applyFill="1" applyBorder="1" applyAlignment="1" applyProtection="1">
      <alignment horizontal="center" vertical="center" wrapText="1"/>
      <protection locked="0"/>
    </xf>
    <xf numFmtId="10" fontId="19" fillId="0" borderId="246" xfId="1" applyNumberFormat="1" applyFont="1" applyFill="1" applyBorder="1" applyAlignment="1" applyProtection="1">
      <alignment horizontal="right" vertical="center"/>
      <protection locked="0"/>
    </xf>
    <xf numFmtId="3" fontId="19" fillId="0" borderId="213" xfId="6" applyNumberFormat="1" applyFont="1" applyFill="1" applyBorder="1" applyAlignment="1" applyProtection="1">
      <alignment horizontal="right" vertical="center"/>
      <protection locked="0"/>
    </xf>
    <xf numFmtId="49" fontId="6" fillId="11" borderId="15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247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248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249" xfId="6" applyNumberFormat="1" applyFont="1" applyFill="1" applyBorder="1" applyAlignment="1" applyProtection="1">
      <alignment horizontal="center" vertical="center" wrapText="1"/>
      <protection locked="0"/>
    </xf>
    <xf numFmtId="3" fontId="6" fillId="0" borderId="246" xfId="6" applyNumberFormat="1" applyFont="1" applyFill="1" applyBorder="1" applyAlignment="1" applyProtection="1">
      <alignment horizontal="right" vertical="center"/>
      <protection locked="0"/>
    </xf>
    <xf numFmtId="49" fontId="6" fillId="11" borderId="253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257" xfId="6" applyNumberFormat="1" applyFont="1" applyFill="1" applyBorder="1" applyAlignment="1" applyProtection="1">
      <alignment horizontal="left" vertical="center" wrapText="1"/>
      <protection locked="0"/>
    </xf>
    <xf numFmtId="2" fontId="6" fillId="0" borderId="101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258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259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253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260" xfId="6" applyNumberFormat="1" applyFont="1" applyFill="1" applyBorder="1" applyAlignment="1" applyProtection="1">
      <alignment vertical="center" wrapText="1"/>
      <protection locked="0"/>
    </xf>
    <xf numFmtId="49" fontId="6" fillId="11" borderId="261" xfId="6" applyNumberFormat="1" applyFont="1" applyFill="1" applyBorder="1" applyAlignment="1" applyProtection="1">
      <alignment vertical="center" wrapText="1"/>
      <protection locked="0"/>
    </xf>
    <xf numFmtId="3" fontId="6" fillId="0" borderId="262" xfId="6" applyNumberFormat="1" applyFont="1" applyFill="1" applyBorder="1" applyAlignment="1" applyProtection="1">
      <alignment horizontal="right" vertical="center"/>
      <protection locked="0"/>
    </xf>
    <xf numFmtId="49" fontId="6" fillId="11" borderId="26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264" xfId="6" applyNumberFormat="1" applyFont="1" applyFill="1" applyBorder="1" applyAlignment="1" applyProtection="1">
      <alignment horizontal="center" vertical="center" wrapText="1"/>
      <protection locked="0"/>
    </xf>
    <xf numFmtId="10" fontId="6" fillId="0" borderId="265" xfId="1" applyNumberFormat="1" applyFont="1" applyFill="1" applyBorder="1" applyAlignment="1" applyProtection="1">
      <alignment horizontal="right" vertical="center"/>
      <protection locked="0"/>
    </xf>
    <xf numFmtId="4" fontId="6" fillId="0" borderId="265" xfId="6" applyNumberFormat="1" applyFont="1" applyFill="1" applyBorder="1" applyAlignment="1" applyProtection="1">
      <alignment horizontal="right" vertical="center"/>
      <protection locked="0"/>
    </xf>
    <xf numFmtId="3" fontId="6" fillId="0" borderId="265" xfId="6" applyNumberFormat="1" applyFont="1" applyFill="1" applyBorder="1" applyAlignment="1" applyProtection="1">
      <alignment horizontal="right" vertical="center"/>
      <protection locked="0"/>
    </xf>
    <xf numFmtId="10" fontId="19" fillId="0" borderId="9" xfId="1" applyNumberFormat="1" applyFont="1" applyFill="1" applyBorder="1" applyAlignment="1" applyProtection="1">
      <alignment horizontal="right" vertical="center"/>
      <protection locked="0"/>
    </xf>
    <xf numFmtId="4" fontId="19" fillId="0" borderId="27" xfId="6" applyNumberFormat="1" applyFont="1" applyFill="1" applyBorder="1" applyAlignment="1" applyProtection="1">
      <alignment horizontal="right" vertical="center"/>
      <protection locked="0"/>
    </xf>
    <xf numFmtId="3" fontId="19" fillId="0" borderId="43" xfId="6" applyNumberFormat="1" applyFont="1" applyFill="1" applyBorder="1" applyAlignment="1" applyProtection="1">
      <alignment horizontal="right" vertical="center"/>
      <protection locked="0"/>
    </xf>
    <xf numFmtId="3" fontId="19" fillId="0" borderId="9" xfId="6" applyNumberFormat="1" applyFont="1" applyFill="1" applyBorder="1" applyAlignment="1" applyProtection="1">
      <alignment horizontal="right" vertical="center"/>
      <protection locked="0"/>
    </xf>
    <xf numFmtId="49" fontId="19" fillId="11" borderId="263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266" xfId="6" applyNumberFormat="1" applyFont="1" applyFill="1" applyBorder="1" applyAlignment="1" applyProtection="1">
      <alignment horizontal="center" vertical="center" wrapText="1"/>
      <protection locked="0"/>
    </xf>
    <xf numFmtId="49" fontId="19" fillId="11" borderId="8" xfId="6" applyNumberFormat="1" applyFont="1" applyFill="1" applyBorder="1" applyAlignment="1" applyProtection="1">
      <alignment horizontal="center" vertical="center" wrapText="1"/>
      <protection locked="0"/>
    </xf>
    <xf numFmtId="10" fontId="19" fillId="0" borderId="265" xfId="1" applyNumberFormat="1" applyFont="1" applyFill="1" applyBorder="1" applyAlignment="1" applyProtection="1">
      <alignment horizontal="right" vertical="center"/>
      <protection locked="0"/>
    </xf>
    <xf numFmtId="4" fontId="19" fillId="0" borderId="267" xfId="6" applyNumberFormat="1" applyFont="1" applyFill="1" applyBorder="1" applyAlignment="1" applyProtection="1">
      <alignment horizontal="right" vertical="center"/>
      <protection locked="0"/>
    </xf>
    <xf numFmtId="3" fontId="19" fillId="0" borderId="268" xfId="6" applyNumberFormat="1" applyFont="1" applyFill="1" applyBorder="1" applyAlignment="1" applyProtection="1">
      <alignment horizontal="right" vertical="center"/>
      <protection locked="0"/>
    </xf>
    <xf numFmtId="3" fontId="19" fillId="0" borderId="265" xfId="6" applyNumberFormat="1" applyFont="1" applyFill="1" applyBorder="1" applyAlignment="1" applyProtection="1">
      <alignment horizontal="right" vertical="center"/>
      <protection locked="0"/>
    </xf>
    <xf numFmtId="3" fontId="13" fillId="0" borderId="14" xfId="6" applyNumberFormat="1" applyFont="1" applyFill="1" applyBorder="1" applyAlignment="1" applyProtection="1">
      <alignment horizontal="right" vertical="center"/>
      <protection locked="0"/>
    </xf>
    <xf numFmtId="3" fontId="13" fillId="6" borderId="16" xfId="6" applyNumberFormat="1" applyFont="1" applyFill="1" applyBorder="1" applyAlignment="1" applyProtection="1">
      <alignment horizontal="right" vertical="center"/>
      <protection locked="0"/>
    </xf>
    <xf numFmtId="49" fontId="22" fillId="15" borderId="91" xfId="6" applyNumberFormat="1" applyFont="1" applyFill="1" applyBorder="1" applyAlignment="1" applyProtection="1">
      <alignment horizontal="left" vertical="center" wrapText="1"/>
      <protection locked="0"/>
    </xf>
    <xf numFmtId="49" fontId="22" fillId="15" borderId="87" xfId="6" applyNumberFormat="1" applyFont="1" applyFill="1" applyBorder="1" applyAlignment="1" applyProtection="1">
      <alignment horizontal="center" vertical="center" wrapText="1"/>
      <protection locked="0"/>
    </xf>
    <xf numFmtId="49" fontId="22" fillId="15" borderId="14" xfId="6" applyNumberFormat="1" applyFont="1" applyFill="1" applyBorder="1" applyAlignment="1" applyProtection="1">
      <alignment horizontal="center" vertical="center" wrapText="1"/>
      <protection locked="0"/>
    </xf>
    <xf numFmtId="3" fontId="6" fillId="6" borderId="7" xfId="6" applyNumberFormat="1" applyFont="1" applyFill="1" applyBorder="1" applyAlignment="1" applyProtection="1">
      <alignment horizontal="right" vertical="center"/>
      <protection locked="0"/>
    </xf>
    <xf numFmtId="49" fontId="6" fillId="15" borderId="1" xfId="6" applyNumberFormat="1" applyFont="1" applyFill="1" applyBorder="1" applyAlignment="1" applyProtection="1">
      <alignment horizontal="left" vertical="center" wrapText="1"/>
      <protection locked="0"/>
    </xf>
    <xf numFmtId="49" fontId="6" fillId="15" borderId="269" xfId="6" applyNumberFormat="1" applyFont="1" applyFill="1" applyBorder="1" applyAlignment="1" applyProtection="1">
      <alignment horizontal="center" vertical="center" wrapText="1"/>
      <protection locked="0"/>
    </xf>
    <xf numFmtId="49" fontId="15" fillId="15" borderId="7" xfId="6" applyNumberFormat="1" applyFont="1" applyFill="1" applyBorder="1" applyAlignment="1" applyProtection="1">
      <alignment horizontal="center" vertical="center" wrapText="1"/>
      <protection locked="0"/>
    </xf>
    <xf numFmtId="4" fontId="6" fillId="6" borderId="265" xfId="6" applyNumberFormat="1" applyFont="1" applyFill="1" applyBorder="1" applyAlignment="1" applyProtection="1">
      <alignment horizontal="right" vertical="center"/>
      <protection locked="0"/>
    </xf>
    <xf numFmtId="3" fontId="6" fillId="6" borderId="265" xfId="6" applyNumberFormat="1" applyFont="1" applyFill="1" applyBorder="1" applyAlignment="1" applyProtection="1">
      <alignment horizontal="right" vertical="center"/>
      <protection locked="0"/>
    </xf>
    <xf numFmtId="49" fontId="15" fillId="15" borderId="14" xfId="6" applyNumberFormat="1" applyFont="1" applyFill="1" applyBorder="1" applyAlignment="1" applyProtection="1">
      <alignment horizontal="center" vertical="center" wrapText="1"/>
      <protection locked="0"/>
    </xf>
    <xf numFmtId="49" fontId="11" fillId="0" borderId="0" xfId="6" applyNumberFormat="1" applyFont="1" applyFill="1" applyBorder="1" applyAlignment="1" applyProtection="1">
      <alignment horizontal="left" vertical="center" wrapText="1"/>
      <protection locked="0"/>
    </xf>
    <xf numFmtId="10" fontId="6" fillId="0" borderId="219" xfId="1" applyNumberFormat="1" applyFont="1" applyFill="1" applyBorder="1" applyAlignment="1" applyProtection="1">
      <alignment horizontal="right" vertical="center"/>
      <protection locked="0"/>
    </xf>
    <xf numFmtId="4" fontId="6" fillId="0" borderId="267" xfId="6" applyNumberFormat="1" applyFont="1" applyFill="1" applyBorder="1" applyAlignment="1" applyProtection="1">
      <alignment horizontal="right" vertical="center"/>
      <protection locked="0"/>
    </xf>
    <xf numFmtId="3" fontId="6" fillId="0" borderId="268" xfId="6" applyNumberFormat="1" applyFont="1" applyFill="1" applyBorder="1" applyAlignment="1" applyProtection="1">
      <alignment horizontal="right" vertical="center"/>
      <protection locked="0"/>
    </xf>
    <xf numFmtId="10" fontId="11" fillId="0" borderId="265" xfId="1" applyNumberFormat="1" applyFont="1" applyFill="1" applyBorder="1" applyAlignment="1" applyProtection="1">
      <alignment horizontal="right" vertical="center"/>
      <protection locked="0"/>
    </xf>
    <xf numFmtId="4" fontId="11" fillId="0" borderId="265" xfId="6" applyNumberFormat="1" applyFont="1" applyFill="1" applyBorder="1" applyAlignment="1" applyProtection="1">
      <alignment horizontal="right" vertical="center"/>
      <protection locked="0"/>
    </xf>
    <xf numFmtId="3" fontId="11" fillId="0" borderId="265" xfId="6" applyNumberFormat="1" applyFont="1" applyFill="1" applyBorder="1" applyAlignment="1" applyProtection="1">
      <alignment horizontal="right" vertical="center"/>
      <protection locked="0"/>
    </xf>
    <xf numFmtId="49" fontId="6" fillId="11" borderId="265" xfId="6" applyNumberFormat="1" applyFont="1" applyFill="1" applyBorder="1" applyAlignment="1" applyProtection="1">
      <alignment vertical="center" wrapText="1"/>
      <protection locked="0"/>
    </xf>
    <xf numFmtId="49" fontId="6" fillId="11" borderId="235" xfId="6" applyNumberFormat="1" applyFont="1" applyFill="1" applyBorder="1" applyAlignment="1" applyProtection="1">
      <alignment vertical="center" wrapText="1"/>
      <protection locked="0"/>
    </xf>
    <xf numFmtId="49" fontId="6" fillId="11" borderId="267" xfId="6" applyNumberFormat="1" applyFont="1" applyFill="1" applyBorder="1" applyAlignment="1" applyProtection="1">
      <alignment vertical="center" wrapText="1"/>
      <protection locked="0"/>
    </xf>
    <xf numFmtId="49" fontId="6" fillId="11" borderId="268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273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259" xfId="6" applyNumberFormat="1" applyFont="1" applyFill="1" applyBorder="1" applyAlignment="1" applyProtection="1">
      <alignment horizontal="center" vertical="center" wrapText="1"/>
      <protection locked="0"/>
    </xf>
    <xf numFmtId="10" fontId="16" fillId="0" borderId="265" xfId="1" applyNumberFormat="1" applyFont="1" applyFill="1" applyBorder="1" applyAlignment="1" applyProtection="1">
      <alignment horizontal="right" vertical="center"/>
      <protection locked="0"/>
    </xf>
    <xf numFmtId="49" fontId="6" fillId="11" borderId="173" xfId="6" applyNumberFormat="1" applyFont="1" applyFill="1" applyBorder="1" applyAlignment="1" applyProtection="1">
      <alignment vertical="center" wrapText="1"/>
      <protection locked="0"/>
    </xf>
    <xf numFmtId="49" fontId="6" fillId="11" borderId="27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275" xfId="6" applyNumberFormat="1" applyFont="1" applyFill="1" applyBorder="1" applyAlignment="1" applyProtection="1">
      <alignment horizontal="center" vertical="center" wrapText="1"/>
      <protection locked="0"/>
    </xf>
    <xf numFmtId="10" fontId="6" fillId="0" borderId="276" xfId="1" applyNumberFormat="1" applyFont="1" applyFill="1" applyBorder="1" applyAlignment="1" applyProtection="1">
      <alignment horizontal="right" vertical="center"/>
      <protection locked="0"/>
    </xf>
    <xf numFmtId="4" fontId="6" fillId="0" borderId="277" xfId="6" applyNumberFormat="1" applyFont="1" applyFill="1" applyBorder="1" applyAlignment="1" applyProtection="1">
      <alignment horizontal="right" vertical="center"/>
      <protection locked="0"/>
    </xf>
    <xf numFmtId="3" fontId="6" fillId="0" borderId="278" xfId="6" applyNumberFormat="1" applyFont="1" applyFill="1" applyBorder="1" applyAlignment="1" applyProtection="1">
      <alignment horizontal="right" vertical="center"/>
      <protection locked="0"/>
    </xf>
    <xf numFmtId="49" fontId="6" fillId="11" borderId="279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280" xfId="6" applyNumberFormat="1" applyFont="1" applyFill="1" applyBorder="1" applyAlignment="1" applyProtection="1">
      <alignment horizontal="center" vertical="center" wrapText="1"/>
      <protection locked="0"/>
    </xf>
    <xf numFmtId="10" fontId="6" fillId="0" borderId="281" xfId="1" applyNumberFormat="1" applyFont="1" applyFill="1" applyBorder="1" applyAlignment="1" applyProtection="1">
      <alignment horizontal="right" vertical="center"/>
      <protection locked="0"/>
    </xf>
    <xf numFmtId="4" fontId="6" fillId="0" borderId="282" xfId="6" applyNumberFormat="1" applyFont="1" applyFill="1" applyBorder="1" applyAlignment="1" applyProtection="1">
      <alignment horizontal="right" vertical="center"/>
      <protection locked="0"/>
    </xf>
    <xf numFmtId="3" fontId="6" fillId="0" borderId="283" xfId="6" applyNumberFormat="1" applyFont="1" applyFill="1" applyBorder="1" applyAlignment="1" applyProtection="1">
      <alignment horizontal="right" vertical="center"/>
      <protection locked="0"/>
    </xf>
    <xf numFmtId="3" fontId="6" fillId="0" borderId="281" xfId="6" applyNumberFormat="1" applyFont="1" applyFill="1" applyBorder="1" applyAlignment="1" applyProtection="1">
      <alignment horizontal="right" vertical="center"/>
      <protection locked="0"/>
    </xf>
    <xf numFmtId="49" fontId="6" fillId="11" borderId="284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87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285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286" xfId="6" applyNumberFormat="1" applyFont="1" applyFill="1" applyBorder="1" applyAlignment="1" applyProtection="1">
      <alignment horizontal="center" vertical="center" wrapText="1"/>
      <protection locked="0"/>
    </xf>
    <xf numFmtId="10" fontId="16" fillId="0" borderId="281" xfId="1" applyNumberFormat="1" applyFont="1" applyFill="1" applyBorder="1" applyAlignment="1" applyProtection="1">
      <alignment horizontal="right" vertical="center"/>
      <protection locked="0"/>
    </xf>
    <xf numFmtId="4" fontId="16" fillId="0" borderId="281" xfId="6" applyNumberFormat="1" applyFont="1" applyFill="1" applyBorder="1" applyAlignment="1" applyProtection="1">
      <alignment horizontal="right" vertical="center"/>
      <protection locked="0"/>
    </xf>
    <xf numFmtId="3" fontId="16" fillId="0" borderId="281" xfId="6" applyNumberFormat="1" applyFont="1" applyFill="1" applyBorder="1" applyAlignment="1" applyProtection="1">
      <alignment horizontal="right" vertical="center"/>
      <protection locked="0"/>
    </xf>
    <xf numFmtId="4" fontId="6" fillId="0" borderId="281" xfId="6" applyNumberFormat="1" applyFont="1" applyFill="1" applyBorder="1" applyAlignment="1" applyProtection="1">
      <alignment horizontal="right" vertical="center"/>
      <protection locked="0"/>
    </xf>
    <xf numFmtId="49" fontId="6" fillId="11" borderId="4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266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217" xfId="6" applyNumberFormat="1" applyFont="1" applyFill="1" applyBorder="1" applyAlignment="1" applyProtection="1">
      <alignment horizontal="left" vertical="center" wrapText="1"/>
      <protection locked="0"/>
    </xf>
    <xf numFmtId="10" fontId="6" fillId="0" borderId="246" xfId="1" applyNumberFormat="1" applyFont="1" applyFill="1" applyBorder="1" applyAlignment="1" applyProtection="1">
      <alignment horizontal="right" vertical="center"/>
      <protection locked="0"/>
    </xf>
    <xf numFmtId="49" fontId="6" fillId="11" borderId="288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289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65" xfId="6" applyNumberFormat="1" applyFont="1" applyFill="1" applyBorder="1" applyAlignment="1" applyProtection="1">
      <alignment vertical="center" wrapText="1"/>
      <protection locked="0"/>
    </xf>
    <xf numFmtId="49" fontId="6" fillId="11" borderId="290" xfId="6" applyNumberFormat="1" applyFont="1" applyFill="1" applyBorder="1" applyAlignment="1" applyProtection="1">
      <alignment vertical="center" wrapText="1"/>
      <protection locked="0"/>
    </xf>
    <xf numFmtId="49" fontId="6" fillId="11" borderId="163" xfId="6" applyNumberFormat="1" applyFont="1" applyFill="1" applyBorder="1" applyAlignment="1" applyProtection="1">
      <alignment vertical="center" wrapText="1"/>
      <protection locked="0"/>
    </xf>
    <xf numFmtId="49" fontId="6" fillId="11" borderId="291" xfId="6" applyNumberFormat="1" applyFont="1" applyFill="1" applyBorder="1" applyAlignment="1" applyProtection="1">
      <alignment horizontal="left" vertical="center" wrapText="1"/>
      <protection locked="0"/>
    </xf>
    <xf numFmtId="10" fontId="6" fillId="0" borderId="14" xfId="1" applyNumberFormat="1" applyFont="1" applyFill="1" applyBorder="1" applyAlignment="1" applyProtection="1">
      <alignment horizontal="right" vertical="center"/>
      <protection locked="0"/>
    </xf>
    <xf numFmtId="4" fontId="6" fillId="0" borderId="246" xfId="6" applyNumberFormat="1" applyFont="1" applyFill="1" applyBorder="1" applyAlignment="1" applyProtection="1">
      <alignment horizontal="right" vertical="center"/>
      <protection locked="0"/>
    </xf>
    <xf numFmtId="10" fontId="11" fillId="0" borderId="231" xfId="1" applyNumberFormat="1" applyFont="1" applyFill="1" applyBorder="1" applyAlignment="1" applyProtection="1">
      <alignment horizontal="right" vertical="center"/>
      <protection locked="0"/>
    </xf>
    <xf numFmtId="10" fontId="19" fillId="0" borderId="231" xfId="1" applyNumberFormat="1" applyFont="1" applyFill="1" applyBorder="1" applyAlignment="1" applyProtection="1">
      <alignment horizontal="right" vertical="center"/>
      <protection locked="0"/>
    </xf>
    <xf numFmtId="4" fontId="19" fillId="0" borderId="292" xfId="6" applyNumberFormat="1" applyFont="1" applyFill="1" applyBorder="1" applyAlignment="1" applyProtection="1">
      <alignment horizontal="right" vertical="center"/>
      <protection locked="0"/>
    </xf>
    <xf numFmtId="3" fontId="19" fillId="0" borderId="293" xfId="6" applyNumberFormat="1" applyFont="1" applyFill="1" applyBorder="1" applyAlignment="1" applyProtection="1">
      <alignment horizontal="right" vertical="center"/>
      <protection locked="0"/>
    </xf>
    <xf numFmtId="49" fontId="6" fillId="11" borderId="292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292" xfId="6" applyNumberFormat="1" applyFont="1" applyFill="1" applyBorder="1" applyAlignment="1" applyProtection="1">
      <alignment horizontal="right" vertical="center"/>
      <protection locked="0"/>
    </xf>
    <xf numFmtId="3" fontId="6" fillId="0" borderId="293" xfId="6" applyNumberFormat="1" applyFont="1" applyFill="1" applyBorder="1" applyAlignment="1" applyProtection="1">
      <alignment horizontal="right" vertical="center"/>
      <protection locked="0"/>
    </xf>
    <xf numFmtId="49" fontId="6" fillId="11" borderId="295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220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296" xfId="6" applyNumberFormat="1" applyFont="1" applyFill="1" applyBorder="1" applyAlignment="1" applyProtection="1">
      <alignment horizontal="left" vertical="center" wrapText="1"/>
      <protection locked="0"/>
    </xf>
    <xf numFmtId="2" fontId="6" fillId="0" borderId="154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16" xfId="6" applyNumberFormat="1" applyFont="1" applyFill="1" applyBorder="1" applyAlignment="1" applyProtection="1">
      <alignment horizontal="center" vertical="center" wrapText="1"/>
      <protection locked="0"/>
    </xf>
    <xf numFmtId="2" fontId="6" fillId="0" borderId="29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297" xfId="6" applyNumberFormat="1" applyFont="1" applyFill="1" applyBorder="1" applyAlignment="1" applyProtection="1">
      <alignment horizontal="center" vertical="center" wrapText="1"/>
      <protection locked="0"/>
    </xf>
    <xf numFmtId="2" fontId="6" fillId="0" borderId="63" xfId="6" applyNumberFormat="1" applyFont="1" applyFill="1" applyBorder="1" applyAlignment="1" applyProtection="1">
      <alignment horizontal="left" vertical="center" wrapText="1"/>
      <protection locked="0"/>
    </xf>
    <xf numFmtId="2" fontId="6" fillId="0" borderId="298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293" xfId="6" applyNumberFormat="1" applyFont="1" applyFill="1" applyBorder="1" applyAlignment="1" applyProtection="1">
      <alignment horizontal="left" vertical="center" wrapText="1"/>
      <protection locked="0"/>
    </xf>
    <xf numFmtId="4" fontId="6" fillId="0" borderId="299" xfId="6" applyNumberFormat="1" applyFont="1" applyFill="1" applyBorder="1" applyAlignment="1" applyProtection="1">
      <alignment horizontal="right" vertical="center"/>
      <protection locked="0"/>
    </xf>
    <xf numFmtId="3" fontId="6" fillId="0" borderId="299" xfId="6" applyNumberFormat="1" applyFont="1" applyFill="1" applyBorder="1" applyAlignment="1" applyProtection="1">
      <alignment horizontal="right" vertical="center"/>
      <protection locked="0"/>
    </xf>
    <xf numFmtId="10" fontId="19" fillId="0" borderId="301" xfId="1" applyNumberFormat="1" applyFont="1" applyFill="1" applyBorder="1" applyAlignment="1" applyProtection="1">
      <alignment horizontal="right" vertical="center"/>
      <protection locked="0"/>
    </xf>
    <xf numFmtId="3" fontId="19" fillId="0" borderId="165" xfId="6" applyNumberFormat="1" applyFont="1" applyFill="1" applyBorder="1" applyAlignment="1" applyProtection="1">
      <alignment vertical="center"/>
      <protection locked="0"/>
    </xf>
    <xf numFmtId="49" fontId="19" fillId="11" borderId="153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247" xfId="6" applyNumberFormat="1" applyFont="1" applyFill="1" applyBorder="1" applyAlignment="1" applyProtection="1">
      <alignment horizontal="center" vertical="center" wrapText="1"/>
      <protection locked="0"/>
    </xf>
    <xf numFmtId="0" fontId="19" fillId="0" borderId="285" xfId="0" applyFont="1" applyBorder="1" applyAlignment="1">
      <alignment horizontal="left" vertical="center" wrapText="1"/>
    </xf>
    <xf numFmtId="49" fontId="19" fillId="11" borderId="252" xfId="6" applyNumberFormat="1" applyFont="1" applyFill="1" applyBorder="1" applyAlignment="1" applyProtection="1">
      <alignment horizontal="center" vertical="center" wrapText="1"/>
      <protection locked="0"/>
    </xf>
    <xf numFmtId="0" fontId="59" fillId="0" borderId="0" xfId="0" applyFont="1" applyAlignment="1">
      <alignment vertical="center"/>
    </xf>
    <xf numFmtId="49" fontId="19" fillId="11" borderId="0" xfId="6" applyNumberFormat="1" applyFont="1" applyFill="1" applyBorder="1" applyAlignment="1" applyProtection="1">
      <alignment vertical="center" wrapText="1"/>
      <protection locked="0"/>
    </xf>
    <xf numFmtId="49" fontId="19" fillId="11" borderId="217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218" xfId="6" applyNumberFormat="1" applyFont="1" applyFill="1" applyBorder="1" applyAlignment="1" applyProtection="1">
      <alignment horizontal="center" vertical="center" wrapText="1"/>
      <protection locked="0"/>
    </xf>
    <xf numFmtId="3" fontId="6" fillId="0" borderId="165" xfId="6" applyNumberFormat="1" applyFont="1" applyFill="1" applyBorder="1" applyAlignment="1" applyProtection="1">
      <alignment vertical="center"/>
      <protection locked="0"/>
    </xf>
    <xf numFmtId="4" fontId="6" fillId="0" borderId="165" xfId="6" applyNumberFormat="1" applyFont="1" applyFill="1" applyBorder="1" applyAlignment="1" applyProtection="1">
      <alignment vertical="center"/>
      <protection locked="0"/>
    </xf>
    <xf numFmtId="4" fontId="11" fillId="0" borderId="16" xfId="6" applyNumberFormat="1" applyFont="1" applyFill="1" applyBorder="1" applyAlignment="1" applyProtection="1">
      <alignment vertical="center"/>
      <protection locked="0"/>
    </xf>
    <xf numFmtId="3" fontId="11" fillId="0" borderId="16" xfId="6" applyNumberFormat="1" applyFont="1" applyFill="1" applyBorder="1" applyAlignment="1" applyProtection="1">
      <alignment vertical="center"/>
      <protection locked="0"/>
    </xf>
    <xf numFmtId="49" fontId="19" fillId="11" borderId="91" xfId="6" applyNumberFormat="1" applyFont="1" applyFill="1" applyBorder="1" applyAlignment="1" applyProtection="1">
      <alignment vertical="center" wrapText="1"/>
      <protection locked="0"/>
    </xf>
    <xf numFmtId="49" fontId="19" fillId="11" borderId="87" xfId="6" applyNumberFormat="1" applyFont="1" applyFill="1" applyBorder="1" applyAlignment="1" applyProtection="1">
      <alignment vertical="center" wrapText="1"/>
      <protection locked="0"/>
    </xf>
    <xf numFmtId="3" fontId="6" fillId="0" borderId="16" xfId="6" applyNumberFormat="1" applyFont="1" applyFill="1" applyBorder="1" applyAlignment="1" applyProtection="1">
      <alignment vertical="center"/>
      <protection locked="0"/>
    </xf>
    <xf numFmtId="3" fontId="6" fillId="0" borderId="231" xfId="6" applyNumberFormat="1" applyFont="1" applyFill="1" applyBorder="1" applyAlignment="1" applyProtection="1">
      <alignment vertical="center"/>
      <protection locked="0"/>
    </xf>
    <xf numFmtId="49" fontId="6" fillId="11" borderId="302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30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304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305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306" xfId="6" applyNumberFormat="1" applyFont="1" applyFill="1" applyBorder="1" applyAlignment="1" applyProtection="1">
      <alignment horizontal="center" vertical="center" wrapText="1"/>
      <protection locked="0"/>
    </xf>
    <xf numFmtId="10" fontId="6" fillId="0" borderId="307" xfId="1" applyNumberFormat="1" applyFont="1" applyFill="1" applyBorder="1" applyAlignment="1" applyProtection="1">
      <alignment horizontal="right" vertical="center"/>
      <protection locked="0"/>
    </xf>
    <xf numFmtId="4" fontId="6" fillId="0" borderId="308" xfId="6" applyNumberFormat="1" applyFont="1" applyFill="1" applyBorder="1" applyAlignment="1" applyProtection="1">
      <alignment horizontal="right" vertical="center"/>
      <protection locked="0"/>
    </xf>
    <xf numFmtId="3" fontId="6" fillId="0" borderId="309" xfId="6" applyNumberFormat="1" applyFont="1" applyFill="1" applyBorder="1" applyAlignment="1" applyProtection="1">
      <alignment horizontal="right" vertical="center"/>
      <protection locked="0"/>
    </xf>
    <xf numFmtId="3" fontId="6" fillId="0" borderId="307" xfId="6" applyNumberFormat="1" applyFont="1" applyFill="1" applyBorder="1" applyAlignment="1" applyProtection="1">
      <alignment vertical="center"/>
      <protection locked="0"/>
    </xf>
    <xf numFmtId="49" fontId="6" fillId="11" borderId="310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311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116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63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16" xfId="6" applyNumberFormat="1" applyFont="1" applyFill="1" applyBorder="1" applyAlignment="1" applyProtection="1">
      <alignment vertical="center"/>
      <protection locked="0"/>
    </xf>
    <xf numFmtId="0" fontId="19" fillId="0" borderId="91" xfId="6" applyNumberFormat="1" applyFont="1" applyFill="1" applyBorder="1" applyAlignment="1" applyProtection="1">
      <alignment vertical="center"/>
      <protection locked="0"/>
    </xf>
    <xf numFmtId="0" fontId="19" fillId="0" borderId="87" xfId="6" applyNumberFormat="1" applyFont="1" applyFill="1" applyBorder="1" applyAlignment="1" applyProtection="1">
      <alignment vertical="center"/>
      <protection locked="0"/>
    </xf>
    <xf numFmtId="49" fontId="19" fillId="11" borderId="16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309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313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307" xfId="6" applyNumberFormat="1" applyFont="1" applyFill="1" applyBorder="1" applyAlignment="1" applyProtection="1">
      <alignment vertical="center"/>
      <protection locked="0"/>
    </xf>
    <xf numFmtId="10" fontId="19" fillId="0" borderId="307" xfId="1" applyNumberFormat="1" applyFont="1" applyFill="1" applyBorder="1" applyAlignment="1" applyProtection="1">
      <alignment horizontal="right" vertical="center"/>
      <protection locked="0"/>
    </xf>
    <xf numFmtId="4" fontId="19" fillId="0" borderId="308" xfId="6" applyNumberFormat="1" applyFont="1" applyFill="1" applyBorder="1" applyAlignment="1" applyProtection="1">
      <alignment horizontal="right" vertical="center"/>
      <protection locked="0"/>
    </xf>
    <xf numFmtId="3" fontId="19" fillId="0" borderId="309" xfId="6" applyNumberFormat="1" applyFont="1" applyFill="1" applyBorder="1" applyAlignment="1" applyProtection="1">
      <alignment horizontal="right" vertical="center"/>
      <protection locked="0"/>
    </xf>
    <xf numFmtId="3" fontId="19" fillId="0" borderId="307" xfId="6" applyNumberFormat="1" applyFont="1" applyFill="1" applyBorder="1" applyAlignment="1" applyProtection="1">
      <alignment vertical="center"/>
      <protection locked="0"/>
    </xf>
    <xf numFmtId="0" fontId="19" fillId="0" borderId="0" xfId="6" applyNumberFormat="1" applyFont="1" applyFill="1" applyBorder="1" applyAlignment="1" applyProtection="1">
      <alignment vertical="center"/>
      <protection locked="0"/>
    </xf>
    <xf numFmtId="49" fontId="6" fillId="11" borderId="228" xfId="6" applyNumberFormat="1" applyFont="1" applyFill="1" applyBorder="1" applyAlignment="1" applyProtection="1">
      <alignment horizontal="center" vertical="center" wrapText="1"/>
      <protection locked="0"/>
    </xf>
    <xf numFmtId="10" fontId="16" fillId="0" borderId="307" xfId="1" applyNumberFormat="1" applyFont="1" applyFill="1" applyBorder="1" applyAlignment="1" applyProtection="1">
      <alignment horizontal="right" vertical="center"/>
      <protection locked="0"/>
    </xf>
    <xf numFmtId="4" fontId="16" fillId="0" borderId="307" xfId="6" applyNumberFormat="1" applyFont="1" applyFill="1" applyBorder="1" applyAlignment="1" applyProtection="1">
      <alignment vertical="center"/>
      <protection locked="0"/>
    </xf>
    <xf numFmtId="3" fontId="16" fillId="0" borderId="307" xfId="6" applyNumberFormat="1" applyFont="1" applyFill="1" applyBorder="1" applyAlignment="1" applyProtection="1">
      <alignment vertical="center"/>
      <protection locked="0"/>
    </xf>
    <xf numFmtId="49" fontId="6" fillId="11" borderId="315" xfId="6" applyNumberFormat="1" applyFont="1" applyFill="1" applyBorder="1" applyAlignment="1" applyProtection="1">
      <alignment horizontal="left" vertical="center" wrapText="1"/>
      <protection locked="0"/>
    </xf>
    <xf numFmtId="4" fontId="16" fillId="0" borderId="165" xfId="6" applyNumberFormat="1" applyFont="1" applyFill="1" applyBorder="1" applyAlignment="1" applyProtection="1">
      <alignment vertical="center"/>
      <protection locked="0"/>
    </xf>
    <xf numFmtId="3" fontId="16" fillId="0" borderId="165" xfId="6" applyNumberFormat="1" applyFont="1" applyFill="1" applyBorder="1" applyAlignment="1" applyProtection="1">
      <alignment vertical="center"/>
      <protection locked="0"/>
    </xf>
    <xf numFmtId="10" fontId="6" fillId="0" borderId="301" xfId="1" applyNumberFormat="1" applyFont="1" applyFill="1" applyBorder="1" applyAlignment="1" applyProtection="1">
      <alignment horizontal="right" vertical="center"/>
      <protection locked="0"/>
    </xf>
    <xf numFmtId="3" fontId="6" fillId="0" borderId="317" xfId="6" applyNumberFormat="1" applyFont="1" applyFill="1" applyBorder="1" applyAlignment="1" applyProtection="1">
      <alignment horizontal="right" vertical="center"/>
      <protection locked="0"/>
    </xf>
    <xf numFmtId="49" fontId="6" fillId="11" borderId="318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319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301" xfId="6" applyNumberFormat="1" applyFont="1" applyFill="1" applyBorder="1" applyAlignment="1" applyProtection="1">
      <alignment horizontal="right" vertical="center"/>
      <protection locked="0"/>
    </xf>
    <xf numFmtId="3" fontId="6" fillId="0" borderId="301" xfId="6" applyNumberFormat="1" applyFont="1" applyFill="1" applyBorder="1" applyAlignment="1" applyProtection="1">
      <alignment horizontal="right" vertical="center"/>
      <protection locked="0"/>
    </xf>
    <xf numFmtId="49" fontId="6" fillId="11" borderId="320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322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323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324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325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326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327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328" xfId="6" applyNumberFormat="1" applyFont="1" applyFill="1" applyBorder="1" applyAlignment="1" applyProtection="1">
      <alignment horizontal="center" vertical="center" wrapText="1"/>
      <protection locked="0"/>
    </xf>
    <xf numFmtId="49" fontId="15" fillId="13" borderId="331" xfId="6" applyNumberFormat="1" applyFont="1" applyFill="1" applyBorder="1" applyAlignment="1" applyProtection="1">
      <alignment horizontal="left" vertical="center" wrapText="1"/>
      <protection locked="0"/>
    </xf>
    <xf numFmtId="4" fontId="11" fillId="2" borderId="3" xfId="6" applyNumberFormat="1" applyFont="1" applyFill="1" applyBorder="1" applyAlignment="1" applyProtection="1">
      <alignment horizontal="right" vertical="center"/>
      <protection locked="0"/>
    </xf>
    <xf numFmtId="3" fontId="11" fillId="2" borderId="3" xfId="6" applyNumberFormat="1" applyFont="1" applyFill="1" applyBorder="1" applyAlignment="1" applyProtection="1">
      <alignment horizontal="right" vertical="center"/>
      <protection locked="0"/>
    </xf>
    <xf numFmtId="49" fontId="11" fillId="14" borderId="332" xfId="6" applyNumberFormat="1" applyFont="1" applyFill="1" applyBorder="1" applyAlignment="1" applyProtection="1">
      <alignment horizontal="left" vertical="center" wrapText="1"/>
      <protection locked="0"/>
    </xf>
    <xf numFmtId="49" fontId="11" fillId="14" borderId="333" xfId="6" applyNumberFormat="1" applyFont="1" applyFill="1" applyBorder="1" applyAlignment="1" applyProtection="1">
      <alignment horizontal="center" vertical="center" wrapText="1"/>
      <protection locked="0"/>
    </xf>
    <xf numFmtId="49" fontId="19" fillId="0" borderId="247" xfId="6" applyNumberFormat="1" applyFont="1" applyFill="1" applyBorder="1" applyAlignment="1" applyProtection="1">
      <alignment horizontal="center" vertical="center" wrapText="1"/>
      <protection locked="0"/>
    </xf>
    <xf numFmtId="0" fontId="19" fillId="0" borderId="130" xfId="0" applyFont="1" applyBorder="1" applyAlignment="1">
      <alignment horizontal="left" vertical="center" wrapText="1"/>
    </xf>
    <xf numFmtId="49" fontId="19" fillId="0" borderId="25" xfId="6" applyNumberFormat="1" applyFont="1" applyFill="1" applyBorder="1" applyAlignment="1" applyProtection="1">
      <alignment horizontal="center" vertical="center" wrapText="1"/>
      <protection locked="0"/>
    </xf>
    <xf numFmtId="0" fontId="19" fillId="0" borderId="257" xfId="0" applyFont="1" applyBorder="1" applyAlignment="1">
      <alignment horizontal="left" vertical="center" wrapText="1"/>
    </xf>
    <xf numFmtId="49" fontId="19" fillId="0" borderId="163" xfId="6" applyNumberFormat="1" applyFont="1" applyFill="1" applyBorder="1" applyAlignment="1" applyProtection="1">
      <alignment horizontal="center" vertical="center" wrapText="1"/>
      <protection locked="0"/>
    </xf>
    <xf numFmtId="0" fontId="19" fillId="0" borderId="334" xfId="0" applyFont="1" applyBorder="1" applyAlignment="1">
      <alignment horizontal="left" vertical="center" wrapText="1"/>
    </xf>
    <xf numFmtId="49" fontId="19" fillId="0" borderId="323" xfId="6" applyNumberFormat="1" applyFont="1" applyFill="1" applyBorder="1" applyAlignment="1" applyProtection="1">
      <alignment horizontal="center" vertical="center" wrapText="1"/>
      <protection locked="0"/>
    </xf>
    <xf numFmtId="3" fontId="19" fillId="0" borderId="87" xfId="6" applyNumberFormat="1" applyFont="1" applyFill="1" applyBorder="1" applyAlignment="1" applyProtection="1">
      <alignment horizontal="right" vertical="center"/>
      <protection locked="0"/>
    </xf>
    <xf numFmtId="2" fontId="6" fillId="0" borderId="227" xfId="6" applyNumberFormat="1" applyFont="1" applyFill="1" applyBorder="1" applyAlignment="1" applyProtection="1">
      <alignment horizontal="left" vertical="center" wrapText="1"/>
      <protection locked="0"/>
    </xf>
    <xf numFmtId="2" fontId="6" fillId="0" borderId="310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335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316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300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307" xfId="6" applyNumberFormat="1" applyFont="1" applyFill="1" applyBorder="1" applyAlignment="1" applyProtection="1">
      <alignment horizontal="right" vertical="center"/>
      <protection locked="0"/>
    </xf>
    <xf numFmtId="3" fontId="6" fillId="0" borderId="307" xfId="6" applyNumberFormat="1" applyFont="1" applyFill="1" applyBorder="1" applyAlignment="1" applyProtection="1">
      <alignment horizontal="right" vertical="center"/>
      <protection locked="0"/>
    </xf>
    <xf numFmtId="4" fontId="19" fillId="0" borderId="336" xfId="6" applyNumberFormat="1" applyFont="1" applyFill="1" applyBorder="1" applyAlignment="1" applyProtection="1">
      <alignment horizontal="right" vertical="center"/>
      <protection locked="0"/>
    </xf>
    <xf numFmtId="3" fontId="19" fillId="0" borderId="337" xfId="6" applyNumberFormat="1" applyFont="1" applyFill="1" applyBorder="1" applyAlignment="1" applyProtection="1">
      <alignment horizontal="right" vertical="center"/>
      <protection locked="0"/>
    </xf>
    <xf numFmtId="3" fontId="11" fillId="0" borderId="307" xfId="6" applyNumberFormat="1" applyFont="1" applyFill="1" applyBorder="1" applyAlignment="1" applyProtection="1">
      <alignment horizontal="right" vertical="center"/>
      <protection locked="0"/>
    </xf>
    <xf numFmtId="49" fontId="6" fillId="11" borderId="338" xfId="6" applyNumberFormat="1" applyFont="1" applyFill="1" applyBorder="1" applyAlignment="1" applyProtection="1">
      <alignment vertical="center" wrapText="1"/>
      <protection locked="0"/>
    </xf>
    <xf numFmtId="49" fontId="6" fillId="11" borderId="336" xfId="6" applyNumberFormat="1" applyFont="1" applyFill="1" applyBorder="1" applyAlignment="1" applyProtection="1">
      <alignment vertical="center" wrapText="1"/>
      <protection locked="0"/>
    </xf>
    <xf numFmtId="3" fontId="6" fillId="0" borderId="337" xfId="6" applyNumberFormat="1" applyFont="1" applyFill="1" applyBorder="1" applyAlignment="1" applyProtection="1">
      <alignment horizontal="right" vertical="center"/>
      <protection locked="0"/>
    </xf>
    <xf numFmtId="49" fontId="6" fillId="11" borderId="337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338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338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339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340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341" xfId="6" applyNumberFormat="1" applyFont="1" applyFill="1" applyBorder="1" applyAlignment="1" applyProtection="1">
      <alignment horizontal="center" vertical="center" wrapText="1"/>
      <protection locked="0"/>
    </xf>
    <xf numFmtId="3" fontId="6" fillId="0" borderId="342" xfId="6" applyNumberFormat="1" applyFont="1" applyFill="1" applyBorder="1" applyAlignment="1" applyProtection="1">
      <alignment horizontal="right" vertical="center"/>
      <protection locked="0"/>
    </xf>
    <xf numFmtId="49" fontId="6" fillId="11" borderId="34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344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345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346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347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348" xfId="6" applyNumberFormat="1" applyFont="1" applyFill="1" applyBorder="1" applyAlignment="1" applyProtection="1">
      <alignment horizontal="left" vertical="center" wrapText="1"/>
      <protection locked="0"/>
    </xf>
    <xf numFmtId="10" fontId="6" fillId="0" borderId="349" xfId="1" applyNumberFormat="1" applyFont="1" applyFill="1" applyBorder="1" applyAlignment="1" applyProtection="1">
      <alignment horizontal="right" vertical="center"/>
      <protection locked="0"/>
    </xf>
    <xf numFmtId="4" fontId="6" fillId="0" borderId="350" xfId="6" applyNumberFormat="1" applyFont="1" applyFill="1" applyBorder="1" applyAlignment="1" applyProtection="1">
      <alignment horizontal="right" vertical="center"/>
      <protection locked="0"/>
    </xf>
    <xf numFmtId="3" fontId="6" fillId="0" borderId="351" xfId="6" applyNumberFormat="1" applyFont="1" applyFill="1" applyBorder="1" applyAlignment="1" applyProtection="1">
      <alignment horizontal="right" vertical="center"/>
      <protection locked="0"/>
    </xf>
    <xf numFmtId="49" fontId="6" fillId="11" borderId="352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353" xfId="6" applyNumberFormat="1" applyFont="1" applyFill="1" applyBorder="1" applyAlignment="1" applyProtection="1">
      <alignment horizontal="center" vertical="center" wrapText="1"/>
      <protection locked="0"/>
    </xf>
    <xf numFmtId="10" fontId="6" fillId="0" borderId="354" xfId="1" applyNumberFormat="1" applyFont="1" applyFill="1" applyBorder="1" applyAlignment="1" applyProtection="1">
      <alignment horizontal="right" vertical="center"/>
      <protection locked="0"/>
    </xf>
    <xf numFmtId="4" fontId="6" fillId="0" borderId="355" xfId="6" applyNumberFormat="1" applyFont="1" applyFill="1" applyBorder="1" applyAlignment="1" applyProtection="1">
      <alignment horizontal="right" vertical="center"/>
      <protection locked="0"/>
    </xf>
    <xf numFmtId="3" fontId="6" fillId="0" borderId="356" xfId="6" applyNumberFormat="1" applyFont="1" applyFill="1" applyBorder="1" applyAlignment="1" applyProtection="1">
      <alignment horizontal="right" vertical="center"/>
      <protection locked="0"/>
    </xf>
    <xf numFmtId="3" fontId="6" fillId="0" borderId="354" xfId="6" applyNumberFormat="1" applyFont="1" applyFill="1" applyBorder="1" applyAlignment="1" applyProtection="1">
      <alignment horizontal="right" vertical="center"/>
      <protection locked="0"/>
    </xf>
    <xf numFmtId="49" fontId="6" fillId="11" borderId="357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358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359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360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361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362" xfId="6" applyNumberFormat="1" applyFont="1" applyFill="1" applyBorder="1" applyAlignment="1" applyProtection="1">
      <alignment horizontal="right" vertical="center"/>
      <protection locked="0"/>
    </xf>
    <xf numFmtId="3" fontId="6" fillId="0" borderId="363" xfId="6" applyNumberFormat="1" applyFont="1" applyFill="1" applyBorder="1" applyAlignment="1" applyProtection="1">
      <alignment horizontal="right" vertical="center"/>
      <protection locked="0"/>
    </xf>
    <xf numFmtId="49" fontId="6" fillId="11" borderId="36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365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366" xfId="6" applyNumberFormat="1" applyFont="1" applyFill="1" applyBorder="1" applyAlignment="1" applyProtection="1">
      <alignment horizontal="right" vertical="center"/>
      <protection locked="0"/>
    </xf>
    <xf numFmtId="3" fontId="6" fillId="0" borderId="367" xfId="6" applyNumberFormat="1" applyFont="1" applyFill="1" applyBorder="1" applyAlignment="1" applyProtection="1">
      <alignment horizontal="right" vertical="center"/>
      <protection locked="0"/>
    </xf>
    <xf numFmtId="49" fontId="6" fillId="11" borderId="368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369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370" xfId="6" applyNumberFormat="1" applyFont="1" applyFill="1" applyBorder="1" applyAlignment="1" applyProtection="1">
      <alignment horizontal="right" vertical="center"/>
      <protection locked="0"/>
    </xf>
    <xf numFmtId="3" fontId="6" fillId="0" borderId="371" xfId="6" applyNumberFormat="1" applyFont="1" applyFill="1" applyBorder="1" applyAlignment="1" applyProtection="1">
      <alignment horizontal="right" vertical="center"/>
      <protection locked="0"/>
    </xf>
    <xf numFmtId="49" fontId="6" fillId="11" borderId="372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373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374" xfId="6" applyNumberFormat="1" applyFont="1" applyFill="1" applyBorder="1" applyAlignment="1" applyProtection="1">
      <alignment horizontal="right" vertical="center"/>
      <protection locked="0"/>
    </xf>
    <xf numFmtId="3" fontId="6" fillId="0" borderId="375" xfId="6" applyNumberFormat="1" applyFont="1" applyFill="1" applyBorder="1" applyAlignment="1" applyProtection="1">
      <alignment horizontal="right" vertical="center"/>
      <protection locked="0"/>
    </xf>
    <xf numFmtId="49" fontId="6" fillId="11" borderId="376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377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378" xfId="6" applyNumberFormat="1" applyFont="1" applyFill="1" applyBorder="1" applyAlignment="1" applyProtection="1">
      <alignment horizontal="right" vertical="center"/>
      <protection locked="0"/>
    </xf>
    <xf numFmtId="3" fontId="6" fillId="0" borderId="379" xfId="6" applyNumberFormat="1" applyFont="1" applyFill="1" applyBorder="1" applyAlignment="1" applyProtection="1">
      <alignment horizontal="right" vertical="center"/>
      <protection locked="0"/>
    </xf>
    <xf numFmtId="49" fontId="6" fillId="11" borderId="380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381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382" xfId="6" applyNumberFormat="1" applyFont="1" applyFill="1" applyBorder="1" applyAlignment="1" applyProtection="1">
      <alignment horizontal="right" vertical="center"/>
      <protection locked="0"/>
    </xf>
    <xf numFmtId="3" fontId="6" fillId="0" borderId="383" xfId="6" applyNumberFormat="1" applyFont="1" applyFill="1" applyBorder="1" applyAlignment="1" applyProtection="1">
      <alignment horizontal="right" vertical="center"/>
      <protection locked="0"/>
    </xf>
    <xf numFmtId="49" fontId="6" fillId="11" borderId="384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385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386" xfId="6" applyNumberFormat="1" applyFont="1" applyFill="1" applyBorder="1" applyAlignment="1" applyProtection="1">
      <alignment horizontal="right" vertical="center"/>
      <protection locked="0"/>
    </xf>
    <xf numFmtId="3" fontId="6" fillId="0" borderId="387" xfId="6" applyNumberFormat="1" applyFont="1" applyFill="1" applyBorder="1" applyAlignment="1" applyProtection="1">
      <alignment horizontal="right" vertical="center"/>
      <protection locked="0"/>
    </xf>
    <xf numFmtId="3" fontId="6" fillId="0" borderId="349" xfId="6" applyNumberFormat="1" applyFont="1" applyFill="1" applyBorder="1" applyAlignment="1" applyProtection="1">
      <alignment horizontal="right" vertical="center"/>
      <protection locked="0"/>
    </xf>
    <xf numFmtId="49" fontId="6" fillId="11" borderId="388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389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390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391" xfId="6" applyNumberFormat="1" applyFont="1" applyFill="1" applyBorder="1" applyAlignment="1" applyProtection="1">
      <alignment horizontal="right" vertical="center"/>
      <protection locked="0"/>
    </xf>
    <xf numFmtId="3" fontId="6" fillId="0" borderId="392" xfId="6" applyNumberFormat="1" applyFont="1" applyFill="1" applyBorder="1" applyAlignment="1" applyProtection="1">
      <alignment horizontal="right" vertical="center"/>
      <protection locked="0"/>
    </xf>
    <xf numFmtId="49" fontId="6" fillId="11" borderId="393" xfId="6" applyNumberFormat="1" applyFont="1" applyFill="1" applyBorder="1" applyAlignment="1" applyProtection="1">
      <alignment horizontal="left" vertical="center" wrapText="1"/>
      <protection locked="0"/>
    </xf>
    <xf numFmtId="49" fontId="6" fillId="15" borderId="394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395" xfId="6" applyNumberFormat="1" applyFont="1" applyFill="1" applyBorder="1" applyAlignment="1" applyProtection="1">
      <alignment horizontal="right" vertical="center"/>
      <protection locked="0"/>
    </xf>
    <xf numFmtId="3" fontId="6" fillId="0" borderId="396" xfId="6" applyNumberFormat="1" applyFont="1" applyFill="1" applyBorder="1" applyAlignment="1" applyProtection="1">
      <alignment horizontal="right" vertical="center"/>
      <protection locked="0"/>
    </xf>
    <xf numFmtId="49" fontId="6" fillId="11" borderId="397" xfId="6" applyNumberFormat="1" applyFont="1" applyFill="1" applyBorder="1" applyAlignment="1" applyProtection="1">
      <alignment horizontal="left" vertical="center" wrapText="1"/>
      <protection locked="0"/>
    </xf>
    <xf numFmtId="49" fontId="6" fillId="15" borderId="398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399" xfId="6" applyNumberFormat="1" applyFont="1" applyFill="1" applyBorder="1" applyAlignment="1" applyProtection="1">
      <alignment horizontal="right" vertical="center"/>
      <protection locked="0"/>
    </xf>
    <xf numFmtId="3" fontId="6" fillId="0" borderId="400" xfId="6" applyNumberFormat="1" applyFont="1" applyFill="1" applyBorder="1" applyAlignment="1" applyProtection="1">
      <alignment horizontal="right" vertical="center"/>
      <protection locked="0"/>
    </xf>
    <xf numFmtId="49" fontId="6" fillId="11" borderId="401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402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403" xfId="6" applyNumberFormat="1" applyFont="1" applyFill="1" applyBorder="1" applyAlignment="1" applyProtection="1">
      <alignment horizontal="right" vertical="center"/>
      <protection locked="0"/>
    </xf>
    <xf numFmtId="3" fontId="6" fillId="0" borderId="404" xfId="6" applyNumberFormat="1" applyFont="1" applyFill="1" applyBorder="1" applyAlignment="1" applyProtection="1">
      <alignment horizontal="right" vertical="center"/>
      <protection locked="0"/>
    </xf>
    <xf numFmtId="2" fontId="6" fillId="0" borderId="404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405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406" xfId="6" applyNumberFormat="1" applyFont="1" applyFill="1" applyBorder="1" applyAlignment="1" applyProtection="1">
      <alignment horizontal="right" vertical="center"/>
      <protection locked="0"/>
    </xf>
    <xf numFmtId="3" fontId="6" fillId="0" borderId="407" xfId="6" applyNumberFormat="1" applyFont="1" applyFill="1" applyBorder="1" applyAlignment="1" applyProtection="1">
      <alignment horizontal="right" vertical="center"/>
      <protection locked="0"/>
    </xf>
    <xf numFmtId="49" fontId="6" fillId="11" borderId="408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409" xfId="6" applyNumberFormat="1" applyFont="1" applyFill="1" applyBorder="1" applyAlignment="1" applyProtection="1">
      <alignment horizontal="center" vertical="center" wrapText="1"/>
      <protection locked="0"/>
    </xf>
    <xf numFmtId="2" fontId="6" fillId="0" borderId="91" xfId="6" applyNumberFormat="1" applyFont="1" applyFill="1" applyBorder="1" applyAlignment="1" applyProtection="1">
      <alignment horizontal="left" vertical="center" wrapText="1"/>
      <protection locked="0"/>
    </xf>
    <xf numFmtId="3" fontId="6" fillId="0" borderId="410" xfId="6" applyNumberFormat="1" applyFont="1" applyFill="1" applyBorder="1" applyAlignment="1" applyProtection="1">
      <alignment horizontal="right" vertical="center"/>
      <protection locked="0"/>
    </xf>
    <xf numFmtId="2" fontId="6" fillId="0" borderId="411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412" xfId="6" applyNumberFormat="1" applyFont="1" applyFill="1" applyBorder="1" applyAlignment="1" applyProtection="1">
      <alignment horizontal="center" vertical="center" wrapText="1"/>
      <protection locked="0"/>
    </xf>
    <xf numFmtId="10" fontId="6" fillId="0" borderId="413" xfId="1" applyNumberFormat="1" applyFont="1" applyFill="1" applyBorder="1" applyAlignment="1" applyProtection="1">
      <alignment horizontal="right" vertical="center"/>
      <protection locked="0"/>
    </xf>
    <xf numFmtId="4" fontId="6" fillId="0" borderId="414" xfId="6" applyNumberFormat="1" applyFont="1" applyFill="1" applyBorder="1" applyAlignment="1" applyProtection="1">
      <alignment horizontal="right" vertical="center"/>
      <protection locked="0"/>
    </xf>
    <xf numFmtId="3" fontId="6" fillId="0" borderId="415" xfId="6" applyNumberFormat="1" applyFont="1" applyFill="1" applyBorder="1" applyAlignment="1" applyProtection="1">
      <alignment horizontal="right" vertical="center"/>
      <protection locked="0"/>
    </xf>
    <xf numFmtId="49" fontId="6" fillId="0" borderId="415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416" xfId="6" applyNumberFormat="1" applyFont="1" applyFill="1" applyBorder="1" applyAlignment="1" applyProtection="1">
      <alignment horizontal="center" vertical="center" wrapText="1"/>
      <protection locked="0"/>
    </xf>
    <xf numFmtId="10" fontId="6" fillId="0" borderId="417" xfId="1" applyNumberFormat="1" applyFont="1" applyFill="1" applyBorder="1" applyAlignment="1" applyProtection="1">
      <alignment horizontal="right" vertical="center"/>
      <protection locked="0"/>
    </xf>
    <xf numFmtId="4" fontId="6" fillId="0" borderId="418" xfId="6" applyNumberFormat="1" applyFont="1" applyFill="1" applyBorder="1" applyAlignment="1" applyProtection="1">
      <alignment horizontal="right" vertical="center"/>
      <protection locked="0"/>
    </xf>
    <xf numFmtId="3" fontId="6" fillId="0" borderId="419" xfId="6" applyNumberFormat="1" applyFont="1" applyFill="1" applyBorder="1" applyAlignment="1" applyProtection="1">
      <alignment horizontal="right" vertical="center"/>
      <protection locked="0"/>
    </xf>
    <xf numFmtId="49" fontId="6" fillId="0" borderId="419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420" xfId="6" applyNumberFormat="1" applyFont="1" applyFill="1" applyBorder="1" applyAlignment="1" applyProtection="1">
      <alignment horizontal="center" vertical="center" wrapText="1"/>
      <protection locked="0"/>
    </xf>
    <xf numFmtId="10" fontId="6" fillId="0" borderId="421" xfId="1" applyNumberFormat="1" applyFont="1" applyFill="1" applyBorder="1" applyAlignment="1" applyProtection="1">
      <alignment horizontal="right" vertical="center"/>
      <protection locked="0"/>
    </xf>
    <xf numFmtId="4" fontId="6" fillId="0" borderId="421" xfId="6" applyNumberFormat="1" applyFont="1" applyFill="1" applyBorder="1" applyAlignment="1" applyProtection="1">
      <alignment horizontal="right" vertical="center"/>
      <protection locked="0"/>
    </xf>
    <xf numFmtId="3" fontId="6" fillId="0" borderId="421" xfId="6" applyNumberFormat="1" applyFont="1" applyFill="1" applyBorder="1" applyAlignment="1" applyProtection="1">
      <alignment horizontal="right" vertical="center"/>
      <protection locked="0"/>
    </xf>
    <xf numFmtId="10" fontId="19" fillId="0" borderId="421" xfId="1" applyNumberFormat="1" applyFont="1" applyFill="1" applyBorder="1" applyAlignment="1" applyProtection="1">
      <alignment horizontal="right" vertical="center"/>
      <protection locked="0"/>
    </xf>
    <xf numFmtId="4" fontId="19" fillId="0" borderId="423" xfId="6" applyNumberFormat="1" applyFont="1" applyFill="1" applyBorder="1" applyAlignment="1" applyProtection="1">
      <alignment horizontal="right" vertical="center"/>
      <protection locked="0"/>
    </xf>
    <xf numFmtId="3" fontId="19" fillId="0" borderId="424" xfId="6" applyNumberFormat="1" applyFont="1" applyFill="1" applyBorder="1" applyAlignment="1" applyProtection="1">
      <alignment horizontal="right" vertical="center"/>
      <protection locked="0"/>
    </xf>
    <xf numFmtId="2" fontId="6" fillId="0" borderId="0" xfId="6" applyNumberFormat="1" applyFont="1" applyFill="1" applyBorder="1" applyAlignment="1" applyProtection="1">
      <alignment vertical="center" wrapText="1"/>
      <protection locked="0"/>
    </xf>
    <xf numFmtId="49" fontId="6" fillId="11" borderId="420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423" xfId="6" applyNumberFormat="1" applyFont="1" applyFill="1" applyBorder="1" applyAlignment="1" applyProtection="1">
      <alignment horizontal="right" vertical="center"/>
      <protection locked="0"/>
    </xf>
    <xf numFmtId="3" fontId="6" fillId="0" borderId="424" xfId="6" applyNumberFormat="1" applyFont="1" applyFill="1" applyBorder="1" applyAlignment="1" applyProtection="1">
      <alignment horizontal="right" vertical="center"/>
      <protection locked="0"/>
    </xf>
    <xf numFmtId="49" fontId="6" fillId="11" borderId="425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426" xfId="6" applyNumberFormat="1" applyFont="1" applyFill="1" applyBorder="1" applyAlignment="1" applyProtection="1">
      <alignment horizontal="center" vertical="center" wrapText="1"/>
      <protection locked="0"/>
    </xf>
    <xf numFmtId="2" fontId="6" fillId="0" borderId="0" xfId="6" applyNumberFormat="1" applyFont="1" applyFill="1" applyBorder="1" applyAlignment="1" applyProtection="1">
      <alignment horizontal="left" vertical="center" wrapText="1"/>
      <protection locked="0"/>
    </xf>
    <xf numFmtId="2" fontId="6" fillId="0" borderId="427" xfId="6" applyNumberFormat="1" applyFont="1" applyFill="1" applyBorder="1" applyAlignment="1" applyProtection="1">
      <alignment horizontal="left" vertical="center" wrapText="1"/>
      <protection locked="0"/>
    </xf>
    <xf numFmtId="10" fontId="6" fillId="0" borderId="428" xfId="1" applyNumberFormat="1" applyFont="1" applyFill="1" applyBorder="1" applyAlignment="1" applyProtection="1">
      <alignment horizontal="right" vertical="center"/>
      <protection locked="0"/>
    </xf>
    <xf numFmtId="4" fontId="6" fillId="0" borderId="429" xfId="6" applyNumberFormat="1" applyFont="1" applyFill="1" applyBorder="1" applyAlignment="1" applyProtection="1">
      <alignment horizontal="right" vertical="center"/>
      <protection locked="0"/>
    </xf>
    <xf numFmtId="3" fontId="6" fillId="0" borderId="430" xfId="6" applyNumberFormat="1" applyFont="1" applyFill="1" applyBorder="1" applyAlignment="1" applyProtection="1">
      <alignment horizontal="right" vertical="center"/>
      <protection locked="0"/>
    </xf>
    <xf numFmtId="3" fontId="6" fillId="0" borderId="428" xfId="6" applyNumberFormat="1" applyFont="1" applyFill="1" applyBorder="1" applyAlignment="1" applyProtection="1">
      <alignment horizontal="right" vertical="center"/>
      <protection locked="0"/>
    </xf>
    <xf numFmtId="49" fontId="6" fillId="11" borderId="431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432" xfId="6" applyNumberFormat="1" applyFont="1" applyFill="1" applyBorder="1" applyAlignment="1" applyProtection="1">
      <alignment horizontal="left" vertical="center" wrapText="1"/>
      <protection locked="0"/>
    </xf>
    <xf numFmtId="3" fontId="19" fillId="0" borderId="91" xfId="6" applyNumberFormat="1" applyFont="1" applyFill="1" applyBorder="1" applyAlignment="1" applyProtection="1">
      <alignment horizontal="right" vertical="center"/>
      <protection locked="0"/>
    </xf>
    <xf numFmtId="49" fontId="6" fillId="11" borderId="91" xfId="6" applyNumberFormat="1" applyFont="1" applyFill="1" applyBorder="1" applyAlignment="1" applyProtection="1">
      <alignment horizontal="center" vertical="center" wrapText="1"/>
      <protection locked="0"/>
    </xf>
    <xf numFmtId="49" fontId="11" fillId="0" borderId="16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43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434" xfId="6" applyNumberFormat="1" applyFont="1" applyFill="1" applyBorder="1" applyAlignment="1" applyProtection="1">
      <alignment horizontal="center" vertical="center" wrapText="1"/>
      <protection locked="0"/>
    </xf>
    <xf numFmtId="49" fontId="11" fillId="0" borderId="14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29" xfId="6" applyNumberFormat="1" applyFont="1" applyFill="1" applyBorder="1" applyAlignment="1" applyProtection="1">
      <alignment horizontal="right" vertical="center"/>
      <protection locked="0"/>
    </xf>
    <xf numFmtId="3" fontId="6" fillId="0" borderId="338" xfId="6" applyNumberFormat="1" applyFont="1" applyFill="1" applyBorder="1" applyAlignment="1" applyProtection="1">
      <alignment horizontal="right" vertical="center"/>
      <protection locked="0"/>
    </xf>
    <xf numFmtId="49" fontId="6" fillId="11" borderId="435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436" xfId="6" applyNumberFormat="1" applyFont="1" applyFill="1" applyBorder="1" applyAlignment="1" applyProtection="1">
      <alignment horizontal="center" vertical="center" wrapText="1"/>
      <protection locked="0"/>
    </xf>
    <xf numFmtId="10" fontId="16" fillId="0" borderId="428" xfId="1" applyNumberFormat="1" applyFont="1" applyFill="1" applyBorder="1" applyAlignment="1" applyProtection="1">
      <alignment horizontal="right" vertical="center"/>
      <protection locked="0"/>
    </xf>
    <xf numFmtId="4" fontId="16" fillId="0" borderId="301" xfId="6" applyNumberFormat="1" applyFont="1" applyFill="1" applyBorder="1" applyAlignment="1" applyProtection="1">
      <alignment horizontal="right" vertical="center"/>
      <protection locked="0"/>
    </xf>
    <xf numFmtId="3" fontId="16" fillId="0" borderId="301" xfId="6" applyNumberFormat="1" applyFont="1" applyFill="1" applyBorder="1" applyAlignment="1" applyProtection="1">
      <alignment horizontal="right" vertical="center"/>
      <protection locked="0"/>
    </xf>
    <xf numFmtId="4" fontId="6" fillId="0" borderId="428" xfId="6" applyNumberFormat="1" applyFont="1" applyFill="1" applyBorder="1" applyAlignment="1" applyProtection="1">
      <alignment horizontal="right" vertical="center"/>
      <protection locked="0"/>
    </xf>
    <xf numFmtId="4" fontId="6" fillId="0" borderId="439" xfId="6" applyNumberFormat="1" applyFont="1" applyFill="1" applyBorder="1" applyAlignment="1" applyProtection="1">
      <alignment horizontal="right" vertical="center"/>
      <protection locked="0"/>
    </xf>
    <xf numFmtId="3" fontId="6" fillId="0" borderId="27" xfId="6" applyNumberFormat="1" applyFont="1" applyFill="1" applyBorder="1" applyAlignment="1" applyProtection="1">
      <alignment horizontal="right" vertical="center"/>
      <protection locked="0"/>
    </xf>
    <xf numFmtId="49" fontId="6" fillId="11" borderId="440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441" xfId="6" applyNumberFormat="1" applyFont="1" applyFill="1" applyBorder="1" applyAlignment="1" applyProtection="1">
      <alignment horizontal="center" vertical="center" wrapText="1"/>
      <protection locked="0"/>
    </xf>
    <xf numFmtId="3" fontId="6" fillId="0" borderId="439" xfId="6" applyNumberFormat="1" applyFont="1" applyFill="1" applyBorder="1" applyAlignment="1" applyProtection="1">
      <alignment horizontal="right" vertical="center"/>
      <protection locked="0"/>
    </xf>
    <xf numFmtId="49" fontId="6" fillId="11" borderId="443" xfId="6" applyNumberFormat="1" applyFont="1" applyFill="1" applyBorder="1" applyAlignment="1" applyProtection="1">
      <alignment horizontal="left" vertical="center" wrapText="1"/>
      <protection locked="0"/>
    </xf>
    <xf numFmtId="3" fontId="6" fillId="0" borderId="29" xfId="6" applyNumberFormat="1" applyFont="1" applyFill="1" applyBorder="1" applyAlignment="1" applyProtection="1">
      <alignment horizontal="right" vertical="center"/>
      <protection locked="0"/>
    </xf>
    <xf numFmtId="49" fontId="6" fillId="11" borderId="444" xfId="6" applyNumberFormat="1" applyFont="1" applyFill="1" applyBorder="1" applyAlignment="1" applyProtection="1">
      <alignment horizontal="left" vertical="center" wrapText="1"/>
      <protection locked="0"/>
    </xf>
    <xf numFmtId="10" fontId="19" fillId="0" borderId="410" xfId="1" applyNumberFormat="1" applyFont="1" applyFill="1" applyBorder="1" applyAlignment="1" applyProtection="1">
      <alignment horizontal="right" vertical="center"/>
      <protection locked="0"/>
    </xf>
    <xf numFmtId="49" fontId="19" fillId="11" borderId="43" xfId="6" applyNumberFormat="1" applyFont="1" applyFill="1" applyBorder="1" applyAlignment="1" applyProtection="1">
      <alignment horizontal="left" vertical="center" wrapText="1"/>
      <protection locked="0"/>
    </xf>
    <xf numFmtId="49" fontId="19" fillId="0" borderId="447" xfId="6" applyNumberFormat="1" applyFont="1" applyFill="1" applyBorder="1" applyAlignment="1" applyProtection="1">
      <alignment horizontal="center" vertical="center" wrapText="1"/>
      <protection locked="0"/>
    </xf>
    <xf numFmtId="49" fontId="13" fillId="0" borderId="25" xfId="6" applyNumberFormat="1" applyFont="1" applyFill="1" applyBorder="1" applyAlignment="1" applyProtection="1">
      <alignment horizontal="center" vertical="center" wrapText="1"/>
      <protection locked="0"/>
    </xf>
    <xf numFmtId="4" fontId="19" fillId="0" borderId="403" xfId="6" applyNumberFormat="1" applyFont="1" applyFill="1" applyBorder="1" applyAlignment="1" applyProtection="1">
      <alignment horizontal="right" vertical="center"/>
      <protection locked="0"/>
    </xf>
    <xf numFmtId="3" fontId="19" fillId="0" borderId="404" xfId="6" applyNumberFormat="1" applyFont="1" applyFill="1" applyBorder="1" applyAlignment="1" applyProtection="1">
      <alignment horizontal="right" vertical="center"/>
      <protection locked="0"/>
    </xf>
    <xf numFmtId="49" fontId="13" fillId="0" borderId="14" xfId="6" applyNumberFormat="1" applyFont="1" applyFill="1" applyBorder="1" applyAlignment="1" applyProtection="1">
      <alignment horizontal="center" vertical="center" wrapText="1"/>
      <protection locked="0"/>
    </xf>
    <xf numFmtId="49" fontId="22" fillId="12" borderId="102" xfId="6" applyNumberFormat="1" applyFont="1" applyFill="1" applyBorder="1" applyAlignment="1" applyProtection="1">
      <alignment horizontal="left" vertical="center" wrapText="1"/>
      <protection locked="0"/>
    </xf>
    <xf numFmtId="49" fontId="22" fillId="12" borderId="103" xfId="6" applyNumberFormat="1" applyFont="1" applyFill="1" applyBorder="1" applyAlignment="1" applyProtection="1">
      <alignment horizontal="center" vertical="center" wrapText="1"/>
      <protection locked="0"/>
    </xf>
    <xf numFmtId="49" fontId="22" fillId="12" borderId="2" xfId="6" applyNumberFormat="1" applyFont="1" applyFill="1" applyBorder="1" applyAlignment="1" applyProtection="1">
      <alignment horizontal="center" vertical="center" wrapText="1"/>
      <protection locked="0"/>
    </xf>
    <xf numFmtId="49" fontId="19" fillId="11" borderId="449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450" xfId="6" applyNumberFormat="1" applyFont="1" applyFill="1" applyBorder="1" applyAlignment="1" applyProtection="1">
      <alignment horizontal="center" vertical="center" wrapText="1"/>
      <protection locked="0"/>
    </xf>
    <xf numFmtId="10" fontId="19" fillId="0" borderId="413" xfId="1" applyNumberFormat="1" applyFont="1" applyFill="1" applyBorder="1" applyAlignment="1" applyProtection="1">
      <alignment horizontal="right" vertical="center"/>
      <protection locked="0"/>
    </xf>
    <xf numFmtId="4" fontId="19" fillId="0" borderId="439" xfId="6" applyNumberFormat="1" applyFont="1" applyFill="1" applyBorder="1" applyAlignment="1" applyProtection="1">
      <alignment horizontal="right" vertical="center"/>
      <protection locked="0"/>
    </xf>
    <xf numFmtId="3" fontId="19" fillId="0" borderId="451" xfId="6" applyNumberFormat="1" applyFont="1" applyFill="1" applyBorder="1" applyAlignment="1" applyProtection="1">
      <alignment horizontal="right" vertical="center"/>
      <protection locked="0"/>
    </xf>
    <xf numFmtId="3" fontId="19" fillId="0" borderId="413" xfId="6" applyNumberFormat="1" applyFont="1" applyFill="1" applyBorder="1" applyAlignment="1" applyProtection="1">
      <alignment horizontal="right" vertical="center"/>
      <protection locked="0"/>
    </xf>
    <xf numFmtId="3" fontId="13" fillId="0" borderId="5" xfId="6" applyNumberFormat="1" applyFont="1" applyFill="1" applyBorder="1" applyAlignment="1" applyProtection="1">
      <alignment horizontal="right" vertical="center"/>
      <protection locked="0"/>
    </xf>
    <xf numFmtId="4" fontId="19" fillId="0" borderId="452" xfId="6" applyNumberFormat="1" applyFont="1" applyFill="1" applyBorder="1" applyAlignment="1" applyProtection="1">
      <alignment horizontal="right" vertical="center"/>
      <protection locked="0"/>
    </xf>
    <xf numFmtId="3" fontId="19" fillId="0" borderId="453" xfId="6" applyNumberFormat="1" applyFont="1" applyFill="1" applyBorder="1" applyAlignment="1" applyProtection="1">
      <alignment horizontal="right" vertical="center"/>
      <protection locked="0"/>
    </xf>
    <xf numFmtId="3" fontId="19" fillId="0" borderId="454" xfId="6" applyNumberFormat="1" applyFont="1" applyFill="1" applyBorder="1" applyAlignment="1" applyProtection="1">
      <alignment horizontal="right" vertical="center"/>
      <protection locked="0"/>
    </xf>
    <xf numFmtId="49" fontId="19" fillId="11" borderId="7" xfId="6" applyNumberFormat="1" applyFont="1" applyFill="1" applyBorder="1" applyAlignment="1" applyProtection="1">
      <alignment vertical="center" wrapText="1"/>
      <protection locked="0"/>
    </xf>
    <xf numFmtId="3" fontId="19" fillId="0" borderId="301" xfId="6" applyNumberFormat="1" applyFont="1" applyFill="1" applyBorder="1" applyAlignment="1" applyProtection="1">
      <alignment horizontal="right" vertical="center"/>
      <protection locked="0"/>
    </xf>
    <xf numFmtId="49" fontId="19" fillId="11" borderId="455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456" xfId="6" applyNumberFormat="1" applyFont="1" applyFill="1" applyBorder="1" applyAlignment="1" applyProtection="1">
      <alignment horizontal="center" vertical="center" wrapText="1"/>
      <protection locked="0"/>
    </xf>
    <xf numFmtId="49" fontId="19" fillId="11" borderId="14" xfId="6" applyNumberFormat="1" applyFont="1" applyFill="1" applyBorder="1" applyAlignment="1" applyProtection="1">
      <alignment vertical="center" wrapText="1"/>
      <protection locked="0"/>
    </xf>
    <xf numFmtId="10" fontId="19" fillId="0" borderId="457" xfId="1" applyNumberFormat="1" applyFont="1" applyFill="1" applyBorder="1" applyAlignment="1" applyProtection="1">
      <alignment horizontal="right" vertical="center"/>
      <protection locked="0"/>
    </xf>
    <xf numFmtId="4" fontId="19" fillId="0" borderId="458" xfId="6" applyNumberFormat="1" applyFont="1" applyFill="1" applyBorder="1" applyAlignment="1" applyProtection="1">
      <alignment horizontal="right" vertical="center"/>
      <protection locked="0"/>
    </xf>
    <xf numFmtId="3" fontId="19" fillId="0" borderId="459" xfId="6" applyNumberFormat="1" applyFont="1" applyFill="1" applyBorder="1" applyAlignment="1" applyProtection="1">
      <alignment horizontal="right" vertical="center"/>
      <protection locked="0"/>
    </xf>
    <xf numFmtId="3" fontId="19" fillId="0" borderId="457" xfId="6" applyNumberFormat="1" applyFont="1" applyFill="1" applyBorder="1" applyAlignment="1" applyProtection="1">
      <alignment horizontal="right" vertical="center"/>
      <protection locked="0"/>
    </xf>
    <xf numFmtId="3" fontId="13" fillId="0" borderId="457" xfId="6" applyNumberFormat="1" applyFont="1" applyFill="1" applyBorder="1" applyAlignment="1" applyProtection="1">
      <alignment horizontal="right" vertical="center"/>
      <protection locked="0"/>
    </xf>
    <xf numFmtId="49" fontId="19" fillId="11" borderId="461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462" xfId="6" applyNumberFormat="1" applyFont="1" applyFill="1" applyBorder="1" applyAlignment="1" applyProtection="1">
      <alignment horizontal="center" vertical="center" wrapText="1"/>
      <protection locked="0"/>
    </xf>
    <xf numFmtId="3" fontId="22" fillId="12" borderId="457" xfId="6" applyNumberFormat="1" applyFont="1" applyFill="1" applyBorder="1" applyAlignment="1" applyProtection="1">
      <alignment horizontal="right" vertical="center"/>
      <protection locked="0"/>
    </xf>
    <xf numFmtId="49" fontId="22" fillId="13" borderId="461" xfId="6" applyNumberFormat="1" applyFont="1" applyFill="1" applyBorder="1" applyAlignment="1" applyProtection="1">
      <alignment horizontal="left" vertical="center" wrapText="1"/>
      <protection locked="0"/>
    </xf>
    <xf numFmtId="49" fontId="22" fillId="13" borderId="462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457" xfId="6" applyNumberFormat="1" applyFont="1" applyFill="1" applyBorder="1" applyAlignment="1" applyProtection="1">
      <alignment horizontal="right" vertical="center"/>
      <protection locked="0"/>
    </xf>
    <xf numFmtId="3" fontId="6" fillId="0" borderId="459" xfId="6" applyNumberFormat="1" applyFont="1" applyFill="1" applyBorder="1" applyAlignment="1" applyProtection="1">
      <alignment horizontal="right" vertical="center"/>
      <protection locked="0"/>
    </xf>
    <xf numFmtId="3" fontId="6" fillId="0" borderId="457" xfId="6" applyNumberFormat="1" applyFont="1" applyFill="1" applyBorder="1" applyAlignment="1" applyProtection="1">
      <alignment horizontal="right" vertical="center"/>
      <protection locked="0"/>
    </xf>
    <xf numFmtId="49" fontId="6" fillId="11" borderId="46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464" xfId="6" applyNumberFormat="1" applyFont="1" applyFill="1" applyBorder="1" applyAlignment="1" applyProtection="1">
      <alignment horizontal="center" vertical="center" wrapText="1"/>
      <protection locked="0"/>
    </xf>
    <xf numFmtId="10" fontId="6" fillId="0" borderId="457" xfId="1" applyNumberFormat="1" applyFont="1" applyFill="1" applyBorder="1" applyAlignment="1" applyProtection="1">
      <alignment horizontal="right" vertical="center"/>
      <protection locked="0"/>
    </xf>
    <xf numFmtId="4" fontId="6" fillId="0" borderId="458" xfId="6" applyNumberFormat="1" applyFont="1" applyFill="1" applyBorder="1" applyAlignment="1" applyProtection="1">
      <alignment horizontal="right" vertical="center"/>
      <protection locked="0"/>
    </xf>
    <xf numFmtId="49" fontId="6" fillId="11" borderId="465" xfId="6" applyNumberFormat="1" applyFont="1" applyFill="1" applyBorder="1" applyAlignment="1" applyProtection="1">
      <alignment horizontal="center" vertical="center" wrapText="1"/>
      <protection locked="0"/>
    </xf>
    <xf numFmtId="10" fontId="16" fillId="0" borderId="466" xfId="1" applyNumberFormat="1" applyFont="1" applyFill="1" applyBorder="1" applyAlignment="1" applyProtection="1">
      <alignment horizontal="right" vertical="center"/>
      <protection locked="0"/>
    </xf>
    <xf numFmtId="4" fontId="16" fillId="0" borderId="466" xfId="6" applyNumberFormat="1" applyFont="1" applyFill="1" applyBorder="1" applyAlignment="1" applyProtection="1">
      <alignment horizontal="right" vertical="center"/>
      <protection locked="0"/>
    </xf>
    <xf numFmtId="3" fontId="16" fillId="0" borderId="466" xfId="6" applyNumberFormat="1" applyFont="1" applyFill="1" applyBorder="1" applyAlignment="1" applyProtection="1">
      <alignment horizontal="right" vertical="center"/>
      <protection locked="0"/>
    </xf>
    <xf numFmtId="10" fontId="6" fillId="0" borderId="466" xfId="1" applyNumberFormat="1" applyFont="1" applyFill="1" applyBorder="1" applyAlignment="1" applyProtection="1">
      <alignment horizontal="right" vertical="center"/>
      <protection locked="0"/>
    </xf>
    <xf numFmtId="4" fontId="6" fillId="0" borderId="466" xfId="6" applyNumberFormat="1" applyFont="1" applyFill="1" applyBorder="1" applyAlignment="1" applyProtection="1">
      <alignment horizontal="right" vertical="center"/>
      <protection locked="0"/>
    </xf>
    <xf numFmtId="3" fontId="6" fillId="0" borderId="468" xfId="6" applyNumberFormat="1" applyFont="1" applyFill="1" applyBorder="1" applyAlignment="1" applyProtection="1">
      <alignment horizontal="right" vertical="center"/>
      <protection locked="0"/>
    </xf>
    <xf numFmtId="3" fontId="6" fillId="0" borderId="466" xfId="6" applyNumberFormat="1" applyFont="1" applyFill="1" applyBorder="1" applyAlignment="1" applyProtection="1">
      <alignment horizontal="right" vertical="center"/>
      <protection locked="0"/>
    </xf>
    <xf numFmtId="49" fontId="6" fillId="11" borderId="469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470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471" xfId="6" applyNumberFormat="1" applyFont="1" applyFill="1" applyBorder="1" applyAlignment="1" applyProtection="1">
      <alignment horizontal="right" vertical="center"/>
      <protection locked="0"/>
    </xf>
    <xf numFmtId="49" fontId="6" fillId="11" borderId="472" xfId="6" applyNumberFormat="1" applyFont="1" applyFill="1" applyBorder="1" applyAlignment="1" applyProtection="1">
      <alignment horizontal="center" vertical="center" wrapText="1"/>
      <protection locked="0"/>
    </xf>
    <xf numFmtId="10" fontId="6" fillId="0" borderId="473" xfId="1" applyNumberFormat="1" applyFont="1" applyFill="1" applyBorder="1" applyAlignment="1" applyProtection="1">
      <alignment horizontal="right" vertical="center"/>
      <protection locked="0"/>
    </xf>
    <xf numFmtId="4" fontId="6" fillId="0" borderId="473" xfId="6" applyNumberFormat="1" applyFont="1" applyFill="1" applyBorder="1" applyAlignment="1" applyProtection="1">
      <alignment horizontal="right" vertical="center"/>
      <protection locked="0"/>
    </xf>
    <xf numFmtId="3" fontId="6" fillId="0" borderId="473" xfId="6" applyNumberFormat="1" applyFont="1" applyFill="1" applyBorder="1" applyAlignment="1" applyProtection="1">
      <alignment horizontal="right" vertical="center"/>
      <protection locked="0"/>
    </xf>
    <xf numFmtId="49" fontId="6" fillId="11" borderId="474" xfId="6" applyNumberFormat="1" applyFont="1" applyFill="1" applyBorder="1" applyAlignment="1" applyProtection="1">
      <alignment horizontal="left" vertical="center" wrapText="1"/>
      <protection locked="0"/>
    </xf>
    <xf numFmtId="10" fontId="11" fillId="0" borderId="473" xfId="1" applyNumberFormat="1" applyFont="1" applyFill="1" applyBorder="1" applyAlignment="1" applyProtection="1">
      <alignment horizontal="right" vertical="center"/>
      <protection locked="0"/>
    </xf>
    <xf numFmtId="4" fontId="11" fillId="0" borderId="473" xfId="6" applyNumberFormat="1" applyFont="1" applyFill="1" applyBorder="1" applyAlignment="1" applyProtection="1">
      <alignment horizontal="right" vertical="center"/>
      <protection locked="0"/>
    </xf>
    <xf numFmtId="3" fontId="11" fillId="0" borderId="473" xfId="6" applyNumberFormat="1" applyFont="1" applyFill="1" applyBorder="1" applyAlignment="1" applyProtection="1">
      <alignment horizontal="right" vertical="center"/>
      <protection locked="0"/>
    </xf>
    <xf numFmtId="49" fontId="6" fillId="11" borderId="474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475" xfId="6" applyNumberFormat="1" applyFont="1" applyFill="1" applyBorder="1" applyAlignment="1" applyProtection="1">
      <alignment horizontal="right" vertical="center"/>
      <protection locked="0"/>
    </xf>
    <xf numFmtId="3" fontId="6" fillId="0" borderId="476" xfId="6" applyNumberFormat="1" applyFont="1" applyFill="1" applyBorder="1" applyAlignment="1" applyProtection="1">
      <alignment horizontal="right" vertical="center"/>
      <protection locked="0"/>
    </xf>
    <xf numFmtId="49" fontId="6" fillId="11" borderId="477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478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479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480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0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481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482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472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483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484" xfId="6" applyNumberFormat="1" applyFont="1" applyFill="1" applyBorder="1" applyAlignment="1" applyProtection="1">
      <alignment horizontal="center" vertical="center" wrapText="1"/>
      <protection locked="0"/>
    </xf>
    <xf numFmtId="3" fontId="6" fillId="0" borderId="50" xfId="6" applyNumberFormat="1" applyFont="1" applyFill="1" applyBorder="1" applyAlignment="1" applyProtection="1">
      <alignment horizontal="right" vertical="center"/>
      <protection locked="0"/>
    </xf>
    <xf numFmtId="49" fontId="6" fillId="11" borderId="487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488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489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490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490" xfId="6" applyNumberFormat="1" applyFont="1" applyFill="1" applyBorder="1" applyAlignment="1" applyProtection="1">
      <alignment horizontal="center" vertical="center" wrapText="1"/>
      <protection locked="0"/>
    </xf>
    <xf numFmtId="3" fontId="6" fillId="0" borderId="491" xfId="6" applyNumberFormat="1" applyFont="1" applyFill="1" applyBorder="1" applyAlignment="1" applyProtection="1">
      <alignment horizontal="right" vertical="center"/>
      <protection locked="0"/>
    </xf>
    <xf numFmtId="49" fontId="6" fillId="11" borderId="492" xfId="6" applyNumberFormat="1" applyFont="1" applyFill="1" applyBorder="1" applyAlignment="1" applyProtection="1">
      <alignment horizontal="center" vertical="center" wrapText="1"/>
      <protection locked="0"/>
    </xf>
    <xf numFmtId="4" fontId="19" fillId="0" borderId="475" xfId="6" applyNumberFormat="1" applyFont="1" applyFill="1" applyBorder="1" applyAlignment="1" applyProtection="1">
      <alignment horizontal="right" vertical="center"/>
      <protection locked="0"/>
    </xf>
    <xf numFmtId="3" fontId="19" fillId="0" borderId="476" xfId="6" applyNumberFormat="1" applyFont="1" applyFill="1" applyBorder="1" applyAlignment="1" applyProtection="1">
      <alignment horizontal="right" vertical="center"/>
      <protection locked="0"/>
    </xf>
    <xf numFmtId="49" fontId="6" fillId="11" borderId="475" xfId="6" applyNumberFormat="1" applyFont="1" applyFill="1" applyBorder="1" applyAlignment="1" applyProtection="1">
      <alignment vertical="center" wrapText="1"/>
      <protection locked="0"/>
    </xf>
    <xf numFmtId="49" fontId="6" fillId="11" borderId="49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494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495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496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497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290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498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490" xfId="6" applyNumberFormat="1" applyFont="1" applyFill="1" applyBorder="1" applyAlignment="1" applyProtection="1">
      <alignment horizontal="left" vertical="center" wrapText="1"/>
      <protection locked="0"/>
    </xf>
    <xf numFmtId="3" fontId="19" fillId="0" borderId="246" xfId="6" applyNumberFormat="1" applyFont="1" applyFill="1" applyBorder="1" applyAlignment="1" applyProtection="1">
      <alignment horizontal="right" vertical="center"/>
      <protection locked="0"/>
    </xf>
    <xf numFmtId="49" fontId="19" fillId="11" borderId="499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500" xfId="6" applyNumberFormat="1" applyFont="1" applyFill="1" applyBorder="1" applyAlignment="1" applyProtection="1">
      <alignment horizontal="center" vertical="center" wrapText="1"/>
      <protection locked="0"/>
    </xf>
    <xf numFmtId="49" fontId="19" fillId="11" borderId="213" xfId="6" applyNumberFormat="1" applyFont="1" applyFill="1" applyBorder="1" applyAlignment="1" applyProtection="1">
      <alignment horizontal="left" vertical="center" wrapText="1"/>
      <protection locked="0"/>
    </xf>
    <xf numFmtId="3" fontId="13" fillId="12" borderId="7" xfId="6" applyNumberFormat="1" applyFont="1" applyFill="1" applyBorder="1" applyAlignment="1" applyProtection="1">
      <alignment horizontal="right" vertical="center"/>
      <protection locked="0"/>
    </xf>
    <xf numFmtId="49" fontId="22" fillId="12" borderId="58" xfId="6" applyNumberFormat="1" applyFont="1" applyFill="1" applyBorder="1" applyAlignment="1" applyProtection="1">
      <alignment horizontal="left" vertical="center" wrapText="1"/>
      <protection locked="0"/>
    </xf>
    <xf numFmtId="49" fontId="22" fillId="12" borderId="113" xfId="6" applyNumberFormat="1" applyFont="1" applyFill="1" applyBorder="1" applyAlignment="1" applyProtection="1">
      <alignment horizontal="center" vertical="center" wrapText="1"/>
      <protection locked="0"/>
    </xf>
    <xf numFmtId="49" fontId="22" fillId="12" borderId="7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447" xfId="6" applyNumberFormat="1" applyFont="1" applyFill="1" applyBorder="1" applyAlignment="1" applyProtection="1">
      <alignment horizontal="center" vertical="center" wrapText="1"/>
      <protection locked="0"/>
    </xf>
    <xf numFmtId="49" fontId="11" fillId="0" borderId="7" xfId="6" applyNumberFormat="1" applyFont="1" applyFill="1" applyBorder="1" applyAlignment="1" applyProtection="1">
      <alignment horizontal="center" vertical="center" wrapText="1"/>
      <protection locked="0"/>
    </xf>
    <xf numFmtId="49" fontId="11" fillId="0" borderId="25" xfId="6" applyNumberFormat="1" applyFont="1" applyFill="1" applyBorder="1" applyAlignment="1" applyProtection="1">
      <alignment horizontal="center" vertical="center" wrapText="1"/>
      <protection locked="0"/>
    </xf>
    <xf numFmtId="4" fontId="16" fillId="0" borderId="246" xfId="6" applyNumberFormat="1" applyFont="1" applyFill="1" applyBorder="1" applyAlignment="1" applyProtection="1">
      <alignment horizontal="right" vertical="center"/>
      <protection locked="0"/>
    </xf>
    <xf numFmtId="3" fontId="16" fillId="0" borderId="246" xfId="6" applyNumberFormat="1" applyFont="1" applyFill="1" applyBorder="1" applyAlignment="1" applyProtection="1">
      <alignment horizontal="right" vertical="center"/>
      <protection locked="0"/>
    </xf>
    <xf numFmtId="49" fontId="15" fillId="12" borderId="102" xfId="6" applyNumberFormat="1" applyFont="1" applyFill="1" applyBorder="1" applyAlignment="1" applyProtection="1">
      <alignment horizontal="left" vertical="center" wrapText="1"/>
      <protection locked="0"/>
    </xf>
    <xf numFmtId="49" fontId="15" fillId="12" borderId="103" xfId="6" applyNumberFormat="1" applyFont="1" applyFill="1" applyBorder="1" applyAlignment="1" applyProtection="1">
      <alignment horizontal="center" vertical="center" wrapText="1"/>
      <protection locked="0"/>
    </xf>
    <xf numFmtId="49" fontId="15" fillId="12" borderId="2" xfId="6" applyNumberFormat="1" applyFont="1" applyFill="1" applyBorder="1" applyAlignment="1" applyProtection="1">
      <alignment horizontal="center" vertical="center" wrapText="1"/>
      <protection locked="0"/>
    </xf>
    <xf numFmtId="49" fontId="19" fillId="0" borderId="91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228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290" xfId="6" applyNumberFormat="1" applyFont="1" applyFill="1" applyBorder="1" applyAlignment="1" applyProtection="1">
      <alignment horizontal="left" vertical="center" wrapText="1"/>
      <protection locked="0"/>
    </xf>
    <xf numFmtId="0" fontId="63" fillId="0" borderId="63" xfId="0" applyFont="1" applyBorder="1" applyAlignment="1">
      <alignment horizontal="left" vertical="center" wrapText="1"/>
    </xf>
    <xf numFmtId="49" fontId="6" fillId="11" borderId="501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21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312" xfId="6" applyNumberFormat="1" applyFont="1" applyFill="1" applyBorder="1" applyAlignment="1" applyProtection="1">
      <alignment horizontal="left" vertical="center" wrapText="1"/>
      <protection locked="0"/>
    </xf>
    <xf numFmtId="3" fontId="6" fillId="0" borderId="502" xfId="6" applyNumberFormat="1" applyFont="1" applyFill="1" applyBorder="1" applyAlignment="1" applyProtection="1">
      <alignment horizontal="right" vertical="center"/>
      <protection locked="0"/>
    </xf>
    <xf numFmtId="49" fontId="6" fillId="11" borderId="25" xfId="6" applyNumberFormat="1" applyFont="1" applyFill="1" applyBorder="1" applyAlignment="1" applyProtection="1">
      <alignment vertical="center" wrapText="1"/>
      <protection locked="0"/>
    </xf>
    <xf numFmtId="49" fontId="6" fillId="11" borderId="504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248" xfId="6" applyNumberFormat="1" applyFont="1" applyFill="1" applyBorder="1" applyAlignment="1" applyProtection="1">
      <alignment horizontal="left" vertical="center" wrapText="1"/>
      <protection locked="0"/>
    </xf>
    <xf numFmtId="10" fontId="16" fillId="0" borderId="16" xfId="1" applyNumberFormat="1" applyFont="1" applyFill="1" applyBorder="1" applyAlignment="1" applyProtection="1">
      <alignment horizontal="right" vertical="center"/>
      <protection locked="0"/>
    </xf>
    <xf numFmtId="3" fontId="6" fillId="0" borderId="163" xfId="6" applyNumberFormat="1" applyFont="1" applyFill="1" applyBorder="1" applyAlignment="1" applyProtection="1">
      <alignment horizontal="right" vertical="center"/>
      <protection locked="0"/>
    </xf>
    <xf numFmtId="49" fontId="6" fillId="11" borderId="505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506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507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508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509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510" xfId="6" applyNumberFormat="1" applyFont="1" applyFill="1" applyBorder="1" applyAlignment="1" applyProtection="1">
      <alignment horizontal="left" vertical="center" wrapText="1"/>
      <protection locked="0"/>
    </xf>
    <xf numFmtId="10" fontId="6" fillId="0" borderId="512" xfId="1" applyNumberFormat="1" applyFont="1" applyFill="1" applyBorder="1" applyAlignment="1" applyProtection="1">
      <alignment horizontal="right" vertical="center"/>
      <protection locked="0"/>
    </xf>
    <xf numFmtId="3" fontId="6" fillId="0" borderId="512" xfId="6" applyNumberFormat="1" applyFont="1" applyFill="1" applyBorder="1" applyAlignment="1" applyProtection="1">
      <alignment horizontal="right" vertical="center"/>
      <protection locked="0"/>
    </xf>
    <xf numFmtId="49" fontId="6" fillId="11" borderId="513" xfId="6" applyNumberFormat="1" applyFont="1" applyFill="1" applyBorder="1" applyAlignment="1" applyProtection="1">
      <alignment horizontal="center" vertical="center" wrapText="1"/>
      <protection locked="0"/>
    </xf>
    <xf numFmtId="10" fontId="19" fillId="0" borderId="512" xfId="1" applyNumberFormat="1" applyFont="1" applyFill="1" applyBorder="1" applyAlignment="1" applyProtection="1">
      <alignment horizontal="right" vertical="center"/>
      <protection locked="0"/>
    </xf>
    <xf numFmtId="3" fontId="19" fillId="0" borderId="512" xfId="6" applyNumberFormat="1" applyFont="1" applyFill="1" applyBorder="1" applyAlignment="1" applyProtection="1">
      <alignment horizontal="right" vertical="center"/>
      <protection locked="0"/>
    </xf>
    <xf numFmtId="49" fontId="19" fillId="11" borderId="514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515" xfId="6" applyNumberFormat="1" applyFont="1" applyFill="1" applyBorder="1" applyAlignment="1" applyProtection="1">
      <alignment horizontal="center" vertical="center" wrapText="1"/>
      <protection locked="0"/>
    </xf>
    <xf numFmtId="10" fontId="19" fillId="0" borderId="516" xfId="1" applyNumberFormat="1" applyFont="1" applyFill="1" applyBorder="1" applyAlignment="1" applyProtection="1">
      <alignment horizontal="right" vertical="center"/>
      <protection locked="0"/>
    </xf>
    <xf numFmtId="4" fontId="19" fillId="0" borderId="517" xfId="6" applyNumberFormat="1" applyFont="1" applyFill="1" applyBorder="1" applyAlignment="1" applyProtection="1">
      <alignment horizontal="right" vertical="center"/>
      <protection locked="0"/>
    </xf>
    <xf numFmtId="3" fontId="19" fillId="0" borderId="518" xfId="6" applyNumberFormat="1" applyFont="1" applyFill="1" applyBorder="1" applyAlignment="1" applyProtection="1">
      <alignment horizontal="right" vertical="center"/>
      <protection locked="0"/>
    </xf>
    <xf numFmtId="10" fontId="6" fillId="0" borderId="516" xfId="1" applyNumberFormat="1" applyFont="1" applyFill="1" applyBorder="1" applyAlignment="1" applyProtection="1">
      <alignment horizontal="right" vertical="center"/>
      <protection locked="0"/>
    </xf>
    <xf numFmtId="4" fontId="6" fillId="0" borderId="517" xfId="6" applyNumberFormat="1" applyFont="1" applyFill="1" applyBorder="1" applyAlignment="1" applyProtection="1">
      <alignment horizontal="right" vertical="center"/>
      <protection locked="0"/>
    </xf>
    <xf numFmtId="49" fontId="6" fillId="11" borderId="519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520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52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52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525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526" xfId="6" applyNumberFormat="1" applyFont="1" applyFill="1" applyBorder="1" applyAlignment="1" applyProtection="1">
      <alignment horizontal="center" vertical="center" wrapText="1"/>
      <protection locked="0"/>
    </xf>
    <xf numFmtId="49" fontId="15" fillId="13" borderId="226" xfId="6" applyNumberFormat="1" applyFont="1" applyFill="1" applyBorder="1" applyAlignment="1" applyProtection="1">
      <alignment horizontal="center" vertical="center" wrapText="1"/>
      <protection locked="0"/>
    </xf>
    <xf numFmtId="49" fontId="19" fillId="11" borderId="7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511" xfId="6" applyNumberFormat="1" applyFont="1" applyFill="1" applyBorder="1" applyAlignment="1" applyProtection="1">
      <alignment horizontal="left" vertical="center" wrapText="1"/>
      <protection locked="0"/>
    </xf>
    <xf numFmtId="4" fontId="19" fillId="0" borderId="527" xfId="6" applyNumberFormat="1" applyFont="1" applyFill="1" applyBorder="1" applyAlignment="1" applyProtection="1">
      <alignment horizontal="right" vertical="center"/>
      <protection locked="0"/>
    </xf>
    <xf numFmtId="3" fontId="19" fillId="0" borderId="514" xfId="6" applyNumberFormat="1" applyFont="1" applyFill="1" applyBorder="1" applyAlignment="1" applyProtection="1">
      <alignment horizontal="right" vertical="center"/>
      <protection locked="0"/>
    </xf>
    <xf numFmtId="49" fontId="19" fillId="11" borderId="510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513" xfId="6" applyNumberFormat="1" applyFont="1" applyFill="1" applyBorder="1" applyAlignment="1" applyProtection="1">
      <alignment horizontal="center" vertical="center" wrapText="1"/>
      <protection locked="0"/>
    </xf>
    <xf numFmtId="3" fontId="13" fillId="0" borderId="165" xfId="6" applyNumberFormat="1" applyFont="1" applyFill="1" applyBorder="1" applyAlignment="1" applyProtection="1">
      <alignment horizontal="right" vertical="center"/>
      <protection locked="0"/>
    </xf>
    <xf numFmtId="49" fontId="6" fillId="11" borderId="529" xfId="6" applyNumberFormat="1" applyFont="1" applyFill="1" applyBorder="1" applyAlignment="1" applyProtection="1">
      <alignment horizontal="center" vertical="center" wrapText="1"/>
      <protection locked="0"/>
    </xf>
    <xf numFmtId="4" fontId="11" fillId="6" borderId="16" xfId="6" applyNumberFormat="1" applyFont="1" applyFill="1" applyBorder="1" applyAlignment="1" applyProtection="1">
      <alignment horizontal="right" vertical="center"/>
      <protection locked="0"/>
    </xf>
    <xf numFmtId="3" fontId="11" fillId="6" borderId="16" xfId="6" applyNumberFormat="1" applyFont="1" applyFill="1" applyBorder="1" applyAlignment="1" applyProtection="1">
      <alignment horizontal="right" vertical="center"/>
      <protection locked="0"/>
    </xf>
    <xf numFmtId="49" fontId="11" fillId="15" borderId="63" xfId="6" applyNumberFormat="1" applyFont="1" applyFill="1" applyBorder="1" applyAlignment="1" applyProtection="1">
      <alignment horizontal="left" vertical="center" wrapText="1"/>
      <protection locked="0"/>
    </xf>
    <xf numFmtId="4" fontId="6" fillId="6" borderId="165" xfId="6" applyNumberFormat="1" applyFont="1" applyFill="1" applyBorder="1" applyAlignment="1" applyProtection="1">
      <alignment horizontal="right" vertical="center"/>
      <protection locked="0"/>
    </xf>
    <xf numFmtId="3" fontId="6" fillId="6" borderId="165" xfId="6" applyNumberFormat="1" applyFont="1" applyFill="1" applyBorder="1" applyAlignment="1" applyProtection="1">
      <alignment horizontal="right" vertical="center"/>
      <protection locked="0"/>
    </xf>
    <xf numFmtId="49" fontId="6" fillId="15" borderId="511" xfId="6" applyNumberFormat="1" applyFont="1" applyFill="1" applyBorder="1" applyAlignment="1" applyProtection="1">
      <alignment horizontal="left" vertical="center" wrapText="1"/>
      <protection locked="0"/>
    </xf>
    <xf numFmtId="49" fontId="6" fillId="15" borderId="509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512" xfId="6" applyNumberFormat="1" applyFont="1" applyFill="1" applyBorder="1" applyAlignment="1" applyProtection="1">
      <alignment horizontal="right" vertical="center"/>
      <protection locked="0"/>
    </xf>
    <xf numFmtId="10" fontId="11" fillId="0" borderId="516" xfId="1" applyNumberFormat="1" applyFont="1" applyFill="1" applyBorder="1" applyAlignment="1" applyProtection="1">
      <alignment horizontal="right" vertical="center"/>
      <protection locked="0"/>
    </xf>
    <xf numFmtId="4" fontId="6" fillId="0" borderId="516" xfId="6" applyNumberFormat="1" applyFont="1" applyFill="1" applyBorder="1" applyAlignment="1" applyProtection="1">
      <alignment horizontal="right" vertical="center"/>
      <protection locked="0"/>
    </xf>
    <xf numFmtId="3" fontId="6" fillId="0" borderId="518" xfId="6" applyNumberFormat="1" applyFont="1" applyFill="1" applyBorder="1" applyAlignment="1" applyProtection="1">
      <alignment horizontal="right" vertical="center"/>
      <protection locked="0"/>
    </xf>
    <xf numFmtId="0" fontId="63" fillId="0" borderId="516" xfId="0" applyFont="1" applyBorder="1" applyAlignment="1">
      <alignment vertical="center"/>
    </xf>
    <xf numFmtId="0" fontId="63" fillId="0" borderId="524" xfId="0" applyFont="1" applyBorder="1" applyAlignment="1">
      <alignment vertical="center"/>
    </xf>
    <xf numFmtId="49" fontId="11" fillId="15" borderId="530" xfId="6" applyNumberFormat="1" applyFont="1" applyFill="1" applyBorder="1" applyAlignment="1" applyProtection="1">
      <alignment vertical="center" wrapText="1"/>
      <protection locked="0"/>
    </xf>
    <xf numFmtId="49" fontId="15" fillId="0" borderId="16" xfId="6" applyNumberFormat="1" applyFont="1" applyFill="1" applyBorder="1" applyAlignment="1" applyProtection="1">
      <alignment horizontal="center" vertical="center" wrapText="1"/>
      <protection locked="0"/>
    </xf>
    <xf numFmtId="49" fontId="15" fillId="0" borderId="14" xfId="6" applyNumberFormat="1" applyFont="1" applyFill="1" applyBorder="1" applyAlignment="1" applyProtection="1">
      <alignment horizontal="center" vertical="center" wrapText="1"/>
      <protection locked="0"/>
    </xf>
    <xf numFmtId="49" fontId="11" fillId="15" borderId="87" xfId="6" applyNumberFormat="1" applyFont="1" applyFill="1" applyBorder="1" applyAlignment="1" applyProtection="1">
      <alignment vertical="center" wrapText="1"/>
      <protection locked="0"/>
    </xf>
    <xf numFmtId="3" fontId="6" fillId="6" borderId="516" xfId="6" applyNumberFormat="1" applyFont="1" applyFill="1" applyBorder="1" applyAlignment="1" applyProtection="1">
      <alignment horizontal="right" vertical="center"/>
      <protection locked="0"/>
    </xf>
    <xf numFmtId="4" fontId="6" fillId="6" borderId="16" xfId="6" applyNumberFormat="1" applyFont="1" applyFill="1" applyBorder="1" applyAlignment="1" applyProtection="1">
      <alignment horizontal="right" vertical="center"/>
      <protection locked="0"/>
    </xf>
    <xf numFmtId="3" fontId="6" fillId="6" borderId="16" xfId="6" applyNumberFormat="1" applyFont="1" applyFill="1" applyBorder="1" applyAlignment="1" applyProtection="1">
      <alignment horizontal="right" vertical="center"/>
      <protection locked="0"/>
    </xf>
    <xf numFmtId="49" fontId="19" fillId="11" borderId="476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504" xfId="6" applyNumberFormat="1" applyFont="1" applyFill="1" applyBorder="1" applyAlignment="1" applyProtection="1">
      <alignment horizontal="center" vertical="center" wrapText="1"/>
      <protection locked="0"/>
    </xf>
    <xf numFmtId="49" fontId="22" fillId="0" borderId="14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533" xfId="6" applyNumberFormat="1" applyFont="1" applyFill="1" applyBorder="1" applyAlignment="1" applyProtection="1">
      <alignment horizontal="left" vertical="center" wrapText="1"/>
      <protection locked="0"/>
    </xf>
    <xf numFmtId="49" fontId="15" fillId="0" borderId="25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53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535" xfId="6" applyNumberFormat="1" applyFont="1" applyFill="1" applyBorder="1" applyAlignment="1" applyProtection="1">
      <alignment horizontal="center" vertical="center" wrapText="1"/>
      <protection locked="0"/>
    </xf>
    <xf numFmtId="3" fontId="6" fillId="0" borderId="516" xfId="6" applyNumberFormat="1" applyFont="1" applyFill="1" applyBorder="1" applyAlignment="1" applyProtection="1">
      <alignment horizontal="right" vertical="center"/>
      <protection locked="0"/>
    </xf>
    <xf numFmtId="49" fontId="15" fillId="0" borderId="25" xfId="6" applyNumberFormat="1" applyFont="1" applyFill="1" applyBorder="1" applyAlignment="1" applyProtection="1">
      <alignment vertical="center" wrapText="1"/>
      <protection locked="0"/>
    </xf>
    <xf numFmtId="4" fontId="11" fillId="0" borderId="516" xfId="6" applyNumberFormat="1" applyFont="1" applyFill="1" applyBorder="1" applyAlignment="1" applyProtection="1">
      <alignment horizontal="right" vertical="center"/>
      <protection locked="0"/>
    </xf>
    <xf numFmtId="3" fontId="11" fillId="0" borderId="516" xfId="6" applyNumberFormat="1" applyFont="1" applyFill="1" applyBorder="1" applyAlignment="1" applyProtection="1">
      <alignment horizontal="right" vertical="center"/>
      <protection locked="0"/>
    </xf>
    <xf numFmtId="49" fontId="15" fillId="0" borderId="312" xfId="6" applyNumberFormat="1" applyFont="1" applyFill="1" applyBorder="1" applyAlignment="1" applyProtection="1">
      <alignment horizontal="center" vertical="center" wrapText="1"/>
      <protection locked="0"/>
    </xf>
    <xf numFmtId="49" fontId="15" fillId="0" borderId="87" xfId="6" applyNumberFormat="1" applyFont="1" applyFill="1" applyBorder="1" applyAlignment="1" applyProtection="1">
      <alignment horizontal="center" vertical="center" wrapText="1"/>
      <protection locked="0"/>
    </xf>
    <xf numFmtId="49" fontId="15" fillId="0" borderId="14" xfId="6" applyNumberFormat="1" applyFont="1" applyFill="1" applyBorder="1" applyAlignment="1" applyProtection="1">
      <alignment vertical="center" wrapText="1"/>
      <protection locked="0"/>
    </xf>
    <xf numFmtId="49" fontId="6" fillId="0" borderId="524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537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534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504" xfId="6" applyNumberFormat="1" applyFont="1" applyFill="1" applyBorder="1" applyAlignment="1" applyProtection="1">
      <alignment horizontal="center" vertical="center" wrapText="1"/>
      <protection locked="0"/>
    </xf>
    <xf numFmtId="49" fontId="15" fillId="0" borderId="16" xfId="6" applyNumberFormat="1" applyFont="1" applyFill="1" applyBorder="1" applyAlignment="1" applyProtection="1">
      <alignment vertical="center" wrapText="1"/>
      <protection locked="0"/>
    </xf>
    <xf numFmtId="49" fontId="6" fillId="11" borderId="538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539" xfId="6" applyNumberFormat="1" applyFont="1" applyFill="1" applyBorder="1" applyAlignment="1" applyProtection="1">
      <alignment horizontal="center" vertical="center" wrapText="1"/>
      <protection locked="0"/>
    </xf>
    <xf numFmtId="10" fontId="6" fillId="0" borderId="542" xfId="1" applyNumberFormat="1" applyFont="1" applyFill="1" applyBorder="1" applyAlignment="1" applyProtection="1">
      <alignment horizontal="right" vertical="center"/>
      <protection locked="0"/>
    </xf>
    <xf numFmtId="49" fontId="15" fillId="13" borderId="12" xfId="6" applyNumberFormat="1" applyFont="1" applyFill="1" applyBorder="1" applyAlignment="1" applyProtection="1">
      <alignment horizontal="center" vertical="center" wrapText="1"/>
      <protection locked="0"/>
    </xf>
    <xf numFmtId="49" fontId="11" fillId="14" borderId="331" xfId="6" applyNumberFormat="1" applyFont="1" applyFill="1" applyBorder="1" applyAlignment="1" applyProtection="1">
      <alignment horizontal="left" vertical="center" wrapText="1"/>
      <protection locked="0"/>
    </xf>
    <xf numFmtId="49" fontId="11" fillId="14" borderId="143" xfId="6" applyNumberFormat="1" applyFont="1" applyFill="1" applyBorder="1" applyAlignment="1" applyProtection="1">
      <alignment horizontal="center" vertical="center" wrapText="1"/>
      <protection locked="0"/>
    </xf>
    <xf numFmtId="10" fontId="19" fillId="0" borderId="543" xfId="1" applyNumberFormat="1" applyFont="1" applyFill="1" applyBorder="1" applyAlignment="1" applyProtection="1">
      <alignment horizontal="right" vertical="center"/>
      <protection locked="0"/>
    </xf>
    <xf numFmtId="4" fontId="19" fillId="0" borderId="544" xfId="6" applyNumberFormat="1" applyFont="1" applyFill="1" applyBorder="1" applyAlignment="1" applyProtection="1">
      <alignment horizontal="right" vertical="center"/>
      <protection locked="0"/>
    </xf>
    <xf numFmtId="3" fontId="19" fillId="0" borderId="545" xfId="6" applyNumberFormat="1" applyFont="1" applyFill="1" applyBorder="1" applyAlignment="1" applyProtection="1">
      <alignment horizontal="right" vertical="center"/>
      <protection locked="0"/>
    </xf>
    <xf numFmtId="49" fontId="19" fillId="0" borderId="30" xfId="6" applyNumberFormat="1" applyFont="1" applyFill="1" applyBorder="1" applyAlignment="1" applyProtection="1">
      <alignment horizontal="left" vertical="center" wrapText="1"/>
      <protection locked="0"/>
    </xf>
    <xf numFmtId="49" fontId="19" fillId="0" borderId="546" xfId="6" applyNumberFormat="1" applyFont="1" applyFill="1" applyBorder="1" applyAlignment="1" applyProtection="1">
      <alignment horizontal="center" vertical="center" wrapText="1"/>
      <protection locked="0"/>
    </xf>
    <xf numFmtId="49" fontId="19" fillId="0" borderId="547" xfId="0" applyNumberFormat="1" applyFont="1" applyBorder="1" applyAlignment="1">
      <alignment vertical="center" wrapText="1"/>
    </xf>
    <xf numFmtId="49" fontId="19" fillId="11" borderId="541" xfId="6" applyNumberFormat="1" applyFont="1" applyFill="1" applyBorder="1" applyAlignment="1" applyProtection="1">
      <alignment horizontal="center" vertical="center" wrapText="1"/>
      <protection locked="0"/>
    </xf>
    <xf numFmtId="3" fontId="13" fillId="0" borderId="543" xfId="6" applyNumberFormat="1" applyFont="1" applyFill="1" applyBorder="1" applyAlignment="1" applyProtection="1">
      <alignment horizontal="right" vertical="center"/>
      <protection locked="0"/>
    </xf>
    <xf numFmtId="49" fontId="19" fillId="0" borderId="540" xfId="6" applyNumberFormat="1" applyFont="1" applyFill="1" applyBorder="1" applyAlignment="1" applyProtection="1">
      <alignment horizontal="left" vertical="center" wrapText="1"/>
      <protection locked="0"/>
    </xf>
    <xf numFmtId="3" fontId="19" fillId="0" borderId="543" xfId="6" applyNumberFormat="1" applyFont="1" applyFill="1" applyBorder="1" applyAlignment="1" applyProtection="1">
      <alignment horizontal="right" vertical="center"/>
      <protection locked="0"/>
    </xf>
    <xf numFmtId="49" fontId="19" fillId="0" borderId="184" xfId="6" applyNumberFormat="1" applyFont="1" applyFill="1" applyBorder="1" applyAlignment="1" applyProtection="1">
      <alignment horizontal="center" vertical="center" wrapText="1"/>
      <protection locked="0"/>
    </xf>
    <xf numFmtId="10" fontId="19" fillId="0" borderId="542" xfId="1" applyNumberFormat="1" applyFont="1" applyFill="1" applyBorder="1" applyAlignment="1" applyProtection="1">
      <alignment horizontal="right" vertical="center"/>
      <protection locked="0"/>
    </xf>
    <xf numFmtId="4" fontId="19" fillId="0" borderId="550" xfId="6" applyNumberFormat="1" applyFont="1" applyFill="1" applyBorder="1" applyAlignment="1" applyProtection="1">
      <alignment horizontal="right" vertical="center"/>
      <protection locked="0"/>
    </xf>
    <xf numFmtId="3" fontId="19" fillId="0" borderId="551" xfId="6" applyNumberFormat="1" applyFont="1" applyFill="1" applyBorder="1" applyAlignment="1" applyProtection="1">
      <alignment horizontal="right" vertical="center"/>
      <protection locked="0"/>
    </xf>
    <xf numFmtId="49" fontId="19" fillId="11" borderId="552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553" xfId="6" applyNumberFormat="1" applyFont="1" applyFill="1" applyBorder="1" applyAlignment="1" applyProtection="1">
      <alignment horizontal="center" vertical="center" wrapText="1"/>
      <protection locked="0"/>
    </xf>
    <xf numFmtId="3" fontId="18" fillId="0" borderId="542" xfId="6" applyNumberFormat="1" applyFont="1" applyFill="1" applyBorder="1" applyAlignment="1" applyProtection="1">
      <alignment horizontal="right" vertical="center"/>
      <protection locked="0"/>
    </xf>
    <xf numFmtId="49" fontId="22" fillId="13" borderId="331" xfId="6" applyNumberFormat="1" applyFont="1" applyFill="1" applyBorder="1" applyAlignment="1" applyProtection="1">
      <alignment horizontal="left" vertical="center" wrapText="1"/>
      <protection locked="0"/>
    </xf>
    <xf numFmtId="49" fontId="22" fillId="13" borderId="143" xfId="6" applyNumberFormat="1" applyFont="1" applyFill="1" applyBorder="1" applyAlignment="1" applyProtection="1">
      <alignment horizontal="center" vertical="center" wrapText="1"/>
      <protection locked="0"/>
    </xf>
    <xf numFmtId="49" fontId="22" fillId="13" borderId="12" xfId="6" applyNumberFormat="1" applyFont="1" applyFill="1" applyBorder="1" applyAlignment="1" applyProtection="1">
      <alignment horizontal="center" vertical="center" wrapText="1"/>
      <protection locked="0"/>
    </xf>
    <xf numFmtId="49" fontId="19" fillId="11" borderId="554" xfId="6" applyNumberFormat="1" applyFont="1" applyFill="1" applyBorder="1" applyAlignment="1" applyProtection="1">
      <alignment horizontal="left" vertical="center" wrapText="1"/>
      <protection locked="0"/>
    </xf>
    <xf numFmtId="49" fontId="19" fillId="0" borderId="555" xfId="6" applyNumberFormat="1" applyFont="1" applyFill="1" applyBorder="1" applyAlignment="1" applyProtection="1">
      <alignment horizontal="center" vertical="center" wrapText="1"/>
      <protection locked="0"/>
    </xf>
    <xf numFmtId="3" fontId="19" fillId="0" borderId="542" xfId="6" applyNumberFormat="1" applyFont="1" applyFill="1" applyBorder="1" applyAlignment="1" applyProtection="1">
      <alignment horizontal="right" vertical="center"/>
      <protection locked="0"/>
    </xf>
    <xf numFmtId="49" fontId="19" fillId="11" borderId="540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547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556" xfId="6" applyNumberFormat="1" applyFont="1" applyFill="1" applyBorder="1" applyAlignment="1" applyProtection="1">
      <alignment horizontal="center" vertical="center" wrapText="1"/>
      <protection locked="0"/>
    </xf>
    <xf numFmtId="3" fontId="18" fillId="0" borderId="165" xfId="6" applyNumberFormat="1" applyFont="1" applyFill="1" applyBorder="1" applyAlignment="1" applyProtection="1">
      <alignment horizontal="right" vertical="center"/>
      <protection locked="0"/>
    </xf>
    <xf numFmtId="3" fontId="13" fillId="2" borderId="2" xfId="6" applyNumberFormat="1" applyFont="1" applyFill="1" applyBorder="1" applyAlignment="1" applyProtection="1">
      <alignment horizontal="right" vertical="center"/>
      <protection locked="0"/>
    </xf>
    <xf numFmtId="49" fontId="13" fillId="14" borderId="331" xfId="6" applyNumberFormat="1" applyFont="1" applyFill="1" applyBorder="1" applyAlignment="1" applyProtection="1">
      <alignment horizontal="left" vertical="center" wrapText="1"/>
      <protection locked="0"/>
    </xf>
    <xf numFmtId="49" fontId="13" fillId="14" borderId="143" xfId="6" applyNumberFormat="1" applyFont="1" applyFill="1" applyBorder="1" applyAlignment="1" applyProtection="1">
      <alignment horizontal="center" vertical="center" wrapText="1"/>
      <protection locked="0"/>
    </xf>
    <xf numFmtId="49" fontId="13" fillId="14" borderId="12" xfId="6" applyNumberFormat="1" applyFont="1" applyFill="1" applyBorder="1" applyAlignment="1" applyProtection="1">
      <alignment horizontal="center" vertical="center" wrapText="1"/>
      <protection locked="0"/>
    </xf>
    <xf numFmtId="2" fontId="6" fillId="0" borderId="30" xfId="6" applyNumberFormat="1" applyFont="1" applyFill="1" applyBorder="1" applyAlignment="1" applyProtection="1">
      <alignment horizontal="left" vertical="center" wrapText="1"/>
      <protection locked="0"/>
    </xf>
    <xf numFmtId="4" fontId="6" fillId="0" borderId="544" xfId="6" applyNumberFormat="1" applyFont="1" applyFill="1" applyBorder="1" applyAlignment="1" applyProtection="1">
      <alignment horizontal="right" vertical="center"/>
      <protection locked="0"/>
    </xf>
    <xf numFmtId="3" fontId="6" fillId="0" borderId="551" xfId="6" applyNumberFormat="1" applyFont="1" applyFill="1" applyBorder="1" applyAlignment="1" applyProtection="1">
      <alignment horizontal="right" vertical="center"/>
      <protection locked="0"/>
    </xf>
    <xf numFmtId="2" fontId="6" fillId="0" borderId="558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559" xfId="6" applyNumberFormat="1" applyFont="1" applyFill="1" applyBorder="1" applyAlignment="1" applyProtection="1">
      <alignment horizontal="center" vertical="center" wrapText="1"/>
      <protection locked="0"/>
    </xf>
    <xf numFmtId="2" fontId="6" fillId="0" borderId="560" xfId="6" applyNumberFormat="1" applyFont="1" applyFill="1" applyBorder="1" applyAlignment="1" applyProtection="1">
      <alignment horizontal="left" vertical="center" wrapText="1"/>
      <protection locked="0"/>
    </xf>
    <xf numFmtId="2" fontId="6" fillId="0" borderId="8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30" xfId="6" applyNumberFormat="1" applyFont="1" applyFill="1" applyBorder="1" applyAlignment="1" applyProtection="1">
      <alignment vertical="center" wrapText="1"/>
      <protection locked="0"/>
    </xf>
    <xf numFmtId="49" fontId="6" fillId="11" borderId="544" xfId="6" applyNumberFormat="1" applyFont="1" applyFill="1" applyBorder="1" applyAlignment="1" applyProtection="1">
      <alignment horizontal="center" vertical="center" wrapText="1"/>
      <protection locked="0"/>
    </xf>
    <xf numFmtId="0" fontId="6" fillId="0" borderId="97" xfId="6" applyNumberFormat="1" applyFont="1" applyFill="1" applyBorder="1" applyAlignment="1" applyProtection="1">
      <alignment horizontal="left" vertical="center"/>
      <protection locked="0"/>
    </xf>
    <xf numFmtId="49" fontId="6" fillId="11" borderId="561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562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56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56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565" xfId="6" applyNumberFormat="1" applyFont="1" applyFill="1" applyBorder="1" applyAlignment="1" applyProtection="1">
      <alignment vertical="center" wrapText="1"/>
      <protection locked="0"/>
    </xf>
    <xf numFmtId="49" fontId="6" fillId="11" borderId="561" xfId="6" applyNumberFormat="1" applyFont="1" applyFill="1" applyBorder="1" applyAlignment="1" applyProtection="1">
      <alignment vertical="center" wrapText="1"/>
      <protection locked="0"/>
    </xf>
    <xf numFmtId="49" fontId="6" fillId="11" borderId="565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566" xfId="6" applyNumberFormat="1" applyFont="1" applyFill="1" applyBorder="1" applyAlignment="1" applyProtection="1">
      <alignment horizontal="left" vertical="center" wrapText="1"/>
      <protection locked="0"/>
    </xf>
    <xf numFmtId="2" fontId="6" fillId="0" borderId="566" xfId="6" applyNumberFormat="1" applyFont="1" applyFill="1" applyBorder="1" applyAlignment="1" applyProtection="1">
      <alignment horizontal="left" vertical="center" wrapText="1"/>
      <protection locked="0"/>
    </xf>
    <xf numFmtId="2" fontId="6" fillId="0" borderId="567" xfId="6" applyNumberFormat="1" applyFont="1" applyFill="1" applyBorder="1" applyAlignment="1" applyProtection="1">
      <alignment horizontal="left" vertical="center" wrapText="1"/>
      <protection locked="0"/>
    </xf>
    <xf numFmtId="2" fontId="6" fillId="0" borderId="565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567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531" xfId="6" applyNumberFormat="1" applyFont="1" applyFill="1" applyBorder="1" applyAlignment="1" applyProtection="1">
      <alignment horizontal="center" vertical="center" wrapText="1"/>
      <protection locked="0"/>
    </xf>
    <xf numFmtId="0" fontId="6" fillId="0" borderId="97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568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3" xfId="6" applyNumberFormat="1" applyFont="1" applyFill="1" applyBorder="1" applyAlignment="1" applyProtection="1">
      <alignment horizontal="center" vertical="center" wrapText="1"/>
      <protection locked="0"/>
    </xf>
    <xf numFmtId="4" fontId="16" fillId="0" borderId="544" xfId="6" applyNumberFormat="1" applyFont="1" applyFill="1" applyBorder="1" applyAlignment="1" applyProtection="1">
      <alignment horizontal="right" vertical="center"/>
      <protection locked="0"/>
    </xf>
    <xf numFmtId="3" fontId="16" fillId="0" borderId="561" xfId="6" applyNumberFormat="1" applyFont="1" applyFill="1" applyBorder="1" applyAlignment="1" applyProtection="1">
      <alignment horizontal="right" vertical="center"/>
      <protection locked="0"/>
    </xf>
    <xf numFmtId="49" fontId="19" fillId="11" borderId="508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509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530" xfId="6" applyNumberFormat="1" applyFont="1" applyFill="1" applyBorder="1" applyAlignment="1" applyProtection="1">
      <alignment horizontal="center" vertical="center" wrapText="1"/>
      <protection locked="0"/>
    </xf>
    <xf numFmtId="3" fontId="16" fillId="0" borderId="569" xfId="6" applyNumberFormat="1" applyFont="1" applyFill="1" applyBorder="1" applyAlignment="1" applyProtection="1">
      <alignment horizontal="right" vertical="center"/>
      <protection locked="0"/>
    </xf>
    <xf numFmtId="49" fontId="6" fillId="11" borderId="570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571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572" xfId="6" applyNumberFormat="1" applyFont="1" applyFill="1" applyBorder="1" applyAlignment="1" applyProtection="1">
      <alignment horizontal="center" vertical="center" wrapText="1"/>
      <protection locked="0"/>
    </xf>
    <xf numFmtId="3" fontId="11" fillId="0" borderId="569" xfId="6" applyNumberFormat="1" applyFont="1" applyFill="1" applyBorder="1" applyAlignment="1" applyProtection="1">
      <alignment horizontal="right" vertical="center"/>
      <protection locked="0"/>
    </xf>
    <xf numFmtId="3" fontId="6" fillId="11" borderId="573" xfId="6" applyNumberFormat="1" applyFont="1" applyFill="1" applyBorder="1" applyAlignment="1" applyProtection="1">
      <alignment horizontal="right" vertical="center" wrapText="1"/>
      <protection locked="0"/>
    </xf>
    <xf numFmtId="49" fontId="6" fillId="11" borderId="57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575" xfId="6" applyNumberFormat="1" applyFont="1" applyFill="1" applyBorder="1" applyAlignment="1" applyProtection="1">
      <alignment horizontal="center" vertical="center" wrapText="1"/>
      <protection locked="0"/>
    </xf>
    <xf numFmtId="4" fontId="19" fillId="0" borderId="576" xfId="6" applyNumberFormat="1" applyFont="1" applyFill="1" applyBorder="1" applyAlignment="1" applyProtection="1">
      <alignment horizontal="right" vertical="center"/>
      <protection locked="0"/>
    </xf>
    <xf numFmtId="3" fontId="19" fillId="0" borderId="577" xfId="6" applyNumberFormat="1" applyFont="1" applyFill="1" applyBorder="1" applyAlignment="1" applyProtection="1">
      <alignment horizontal="right" vertical="center"/>
      <protection locked="0"/>
    </xf>
    <xf numFmtId="3" fontId="6" fillId="15" borderId="569" xfId="6" applyNumberFormat="1" applyFont="1" applyFill="1" applyBorder="1" applyAlignment="1" applyProtection="1">
      <alignment horizontal="right" vertical="center" wrapText="1"/>
      <protection locked="0"/>
    </xf>
    <xf numFmtId="49" fontId="6" fillId="11" borderId="578" xfId="6" applyNumberFormat="1" applyFont="1" applyFill="1" applyBorder="1" applyAlignment="1" applyProtection="1">
      <alignment vertical="center" wrapText="1"/>
      <protection locked="0"/>
    </xf>
    <xf numFmtId="49" fontId="6" fillId="11" borderId="97" xfId="6" applyNumberFormat="1" applyFont="1" applyFill="1" applyBorder="1" applyAlignment="1" applyProtection="1">
      <alignment vertical="center" wrapText="1"/>
      <protection locked="0"/>
    </xf>
    <xf numFmtId="49" fontId="6" fillId="11" borderId="100" xfId="6" applyNumberFormat="1" applyFont="1" applyFill="1" applyBorder="1" applyAlignment="1" applyProtection="1">
      <alignment vertical="center" wrapText="1"/>
      <protection locked="0"/>
    </xf>
    <xf numFmtId="4" fontId="6" fillId="0" borderId="576" xfId="6" applyNumberFormat="1" applyFont="1" applyFill="1" applyBorder="1" applyAlignment="1" applyProtection="1">
      <alignment horizontal="right" vertical="center"/>
      <protection locked="0"/>
    </xf>
    <xf numFmtId="3" fontId="6" fillId="0" borderId="577" xfId="6" applyNumberFormat="1" applyFont="1" applyFill="1" applyBorder="1" applyAlignment="1" applyProtection="1">
      <alignment horizontal="right" vertical="center"/>
      <protection locked="0"/>
    </xf>
    <xf numFmtId="49" fontId="6" fillId="11" borderId="577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579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580" xfId="6" applyNumberFormat="1" applyFont="1" applyFill="1" applyBorder="1" applyAlignment="1" applyProtection="1">
      <alignment horizontal="left" vertical="center" wrapText="1"/>
      <protection locked="0"/>
    </xf>
    <xf numFmtId="4" fontId="6" fillId="0" borderId="581" xfId="6" applyNumberFormat="1" applyFont="1" applyFill="1" applyBorder="1" applyAlignment="1" applyProtection="1">
      <alignment horizontal="right" vertical="center"/>
      <protection locked="0"/>
    </xf>
    <xf numFmtId="3" fontId="6" fillId="0" borderId="582" xfId="6" applyNumberFormat="1" applyFont="1" applyFill="1" applyBorder="1" applyAlignment="1" applyProtection="1">
      <alignment horizontal="right" vertical="center"/>
      <protection locked="0"/>
    </xf>
    <xf numFmtId="49" fontId="6" fillId="11" borderId="58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584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527" xfId="6" applyNumberFormat="1" applyFont="1" applyFill="1" applyBorder="1" applyAlignment="1" applyProtection="1">
      <alignment horizontal="right" vertical="center"/>
      <protection locked="0"/>
    </xf>
    <xf numFmtId="3" fontId="6" fillId="0" borderId="514" xfId="6" applyNumberFormat="1" applyFont="1" applyFill="1" applyBorder="1" applyAlignment="1" applyProtection="1">
      <alignment horizontal="right" vertical="center"/>
      <protection locked="0"/>
    </xf>
    <xf numFmtId="4" fontId="16" fillId="0" borderId="569" xfId="6" applyNumberFormat="1" applyFont="1" applyFill="1" applyBorder="1" applyAlignment="1" applyProtection="1">
      <alignment horizontal="right" vertical="center"/>
      <protection locked="0"/>
    </xf>
    <xf numFmtId="49" fontId="6" fillId="11" borderId="569" xfId="6" applyNumberFormat="1" applyFont="1" applyFill="1" applyBorder="1" applyAlignment="1" applyProtection="1">
      <alignment vertical="center" wrapText="1"/>
      <protection locked="0"/>
    </xf>
    <xf numFmtId="49" fontId="6" fillId="11" borderId="511" xfId="6" applyNumberFormat="1" applyFont="1" applyFill="1" applyBorder="1" applyAlignment="1" applyProtection="1">
      <alignment vertical="center" wrapText="1"/>
      <protection locked="0"/>
    </xf>
    <xf numFmtId="0" fontId="6" fillId="0" borderId="583" xfId="6" applyNumberFormat="1" applyFont="1" applyFill="1" applyBorder="1" applyAlignment="1" applyProtection="1">
      <alignment horizontal="left" vertical="center"/>
      <protection locked="0"/>
    </xf>
    <xf numFmtId="49" fontId="19" fillId="11" borderId="0" xfId="6" applyNumberFormat="1" applyFont="1" applyFill="1" applyBorder="1" applyAlignment="1" applyProtection="1">
      <alignment horizontal="center" vertical="center" wrapText="1"/>
      <protection locked="0"/>
    </xf>
    <xf numFmtId="49" fontId="19" fillId="11" borderId="583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584" xfId="6" applyNumberFormat="1" applyFont="1" applyFill="1" applyBorder="1" applyAlignment="1" applyProtection="1">
      <alignment horizontal="center" vertical="center" wrapText="1"/>
      <protection locked="0"/>
    </xf>
    <xf numFmtId="49" fontId="19" fillId="11" borderId="580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249" xfId="6" applyNumberFormat="1" applyFont="1" applyFill="1" applyBorder="1" applyAlignment="1" applyProtection="1">
      <alignment horizontal="center" vertical="center" wrapText="1"/>
      <protection locked="0"/>
    </xf>
    <xf numFmtId="49" fontId="19" fillId="11" borderId="586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587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588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589" xfId="6" applyNumberFormat="1" applyFont="1" applyFill="1" applyBorder="1" applyAlignment="1" applyProtection="1">
      <alignment horizontal="left" vertical="center" wrapText="1"/>
      <protection locked="0"/>
    </xf>
    <xf numFmtId="4" fontId="11" fillId="0" borderId="592" xfId="6" applyNumberFormat="1" applyFont="1" applyFill="1" applyBorder="1" applyAlignment="1" applyProtection="1">
      <alignment horizontal="right" vertical="center"/>
      <protection locked="0"/>
    </xf>
    <xf numFmtId="3" fontId="11" fillId="0" borderId="592" xfId="6" applyNumberFormat="1" applyFont="1" applyFill="1" applyBorder="1" applyAlignment="1" applyProtection="1">
      <alignment horizontal="right" vertical="center"/>
      <protection locked="0"/>
    </xf>
    <xf numFmtId="49" fontId="6" fillId="11" borderId="593" xfId="6" applyNumberFormat="1" applyFont="1" applyFill="1" applyBorder="1" applyAlignment="1" applyProtection="1">
      <alignment vertical="center" wrapText="1"/>
      <protection locked="0"/>
    </xf>
    <xf numFmtId="49" fontId="6" fillId="11" borderId="576" xfId="6" applyNumberFormat="1" applyFont="1" applyFill="1" applyBorder="1" applyAlignment="1" applyProtection="1">
      <alignment vertical="center" wrapText="1"/>
      <protection locked="0"/>
    </xf>
    <xf numFmtId="4" fontId="6" fillId="0" borderId="594" xfId="6" applyNumberFormat="1" applyFont="1" applyFill="1" applyBorder="1" applyAlignment="1" applyProtection="1">
      <alignment horizontal="right" vertical="center"/>
      <protection locked="0"/>
    </xf>
    <xf numFmtId="3" fontId="6" fillId="0" borderId="595" xfId="6" applyNumberFormat="1" applyFont="1" applyFill="1" applyBorder="1" applyAlignment="1" applyProtection="1">
      <alignment horizontal="right" vertical="center"/>
      <protection locked="0"/>
    </xf>
    <xf numFmtId="49" fontId="6" fillId="11" borderId="596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597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564" xfId="6" applyNumberFormat="1" applyFont="1" applyFill="1" applyBorder="1" applyAlignment="1" applyProtection="1">
      <alignment horizontal="left" vertical="center" wrapText="1"/>
      <protection locked="0"/>
    </xf>
    <xf numFmtId="4" fontId="6" fillId="0" borderId="598" xfId="6" applyNumberFormat="1" applyFont="1" applyFill="1" applyBorder="1" applyAlignment="1" applyProtection="1">
      <alignment horizontal="right" vertical="center"/>
      <protection locked="0"/>
    </xf>
    <xf numFmtId="3" fontId="6" fillId="0" borderId="599" xfId="6" applyNumberFormat="1" applyFont="1" applyFill="1" applyBorder="1" applyAlignment="1" applyProtection="1">
      <alignment horizontal="right" vertical="center"/>
      <protection locked="0"/>
    </xf>
    <xf numFmtId="49" fontId="6" fillId="11" borderId="600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601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552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553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602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603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511" xfId="6" applyNumberFormat="1" applyFont="1" applyFill="1" applyBorder="1" applyAlignment="1" applyProtection="1">
      <alignment horizontal="center" vertical="center" wrapText="1"/>
      <protection locked="0"/>
    </xf>
    <xf numFmtId="0" fontId="6" fillId="11" borderId="508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604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605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607" xfId="6" applyNumberFormat="1" applyFont="1" applyFill="1" applyBorder="1" applyAlignment="1" applyProtection="1">
      <alignment vertical="center"/>
      <protection locked="0"/>
    </xf>
    <xf numFmtId="3" fontId="6" fillId="0" borderId="607" xfId="6" applyNumberFormat="1" applyFont="1" applyFill="1" applyBorder="1" applyAlignment="1" applyProtection="1">
      <alignment vertical="center"/>
      <protection locked="0"/>
    </xf>
    <xf numFmtId="49" fontId="6" fillId="11" borderId="609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610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610" xfId="6" applyNumberFormat="1" applyFont="1" applyFill="1" applyBorder="1" applyAlignment="1" applyProtection="1">
      <alignment horizontal="center" vertical="center" wrapText="1"/>
      <protection locked="0"/>
    </xf>
    <xf numFmtId="10" fontId="19" fillId="0" borderId="611" xfId="1" applyNumberFormat="1" applyFont="1" applyFill="1" applyBorder="1" applyAlignment="1" applyProtection="1">
      <alignment horizontal="right" vertical="center"/>
      <protection locked="0"/>
    </xf>
    <xf numFmtId="4" fontId="19" fillId="0" borderId="612" xfId="6" applyNumberFormat="1" applyFont="1" applyFill="1" applyBorder="1" applyAlignment="1" applyProtection="1">
      <alignment horizontal="right" vertical="center"/>
      <protection locked="0"/>
    </xf>
    <xf numFmtId="3" fontId="19" fillId="0" borderId="613" xfId="6" applyNumberFormat="1" applyFont="1" applyFill="1" applyBorder="1" applyAlignment="1" applyProtection="1">
      <alignment horizontal="right" vertical="center"/>
      <protection locked="0"/>
    </xf>
    <xf numFmtId="49" fontId="6" fillId="11" borderId="614" xfId="6" applyNumberFormat="1" applyFont="1" applyFill="1" applyBorder="1" applyAlignment="1" applyProtection="1">
      <alignment vertical="center" wrapText="1"/>
      <protection locked="0"/>
    </xf>
    <xf numFmtId="10" fontId="6" fillId="0" borderId="611" xfId="1" applyNumberFormat="1" applyFont="1" applyFill="1" applyBorder="1" applyAlignment="1" applyProtection="1">
      <alignment horizontal="right" vertical="center"/>
      <protection locked="0"/>
    </xf>
    <xf numFmtId="4" fontId="6" fillId="0" borderId="612" xfId="6" applyNumberFormat="1" applyFont="1" applyFill="1" applyBorder="1" applyAlignment="1" applyProtection="1">
      <alignment horizontal="right" vertical="center"/>
      <protection locked="0"/>
    </xf>
    <xf numFmtId="3" fontId="6" fillId="0" borderId="613" xfId="6" applyNumberFormat="1" applyFont="1" applyFill="1" applyBorder="1" applyAlignment="1" applyProtection="1">
      <alignment horizontal="right" vertical="center"/>
      <protection locked="0"/>
    </xf>
    <xf numFmtId="3" fontId="6" fillId="0" borderId="611" xfId="6" applyNumberFormat="1" applyFont="1" applyFill="1" applyBorder="1" applyAlignment="1" applyProtection="1">
      <alignment horizontal="right" vertical="center"/>
      <protection locked="0"/>
    </xf>
    <xf numFmtId="0" fontId="6" fillId="0" borderId="596" xfId="6" applyNumberFormat="1" applyFont="1" applyFill="1" applyBorder="1" applyAlignment="1" applyProtection="1">
      <alignment horizontal="left" vertical="center"/>
      <protection locked="0"/>
    </xf>
    <xf numFmtId="49" fontId="6" fillId="11" borderId="615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616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617" xfId="6" applyNumberFormat="1" applyFont="1" applyFill="1" applyBorder="1" applyAlignment="1" applyProtection="1">
      <alignment horizontal="center" vertical="center" wrapText="1"/>
      <protection locked="0"/>
    </xf>
    <xf numFmtId="49" fontId="11" fillId="0" borderId="606" xfId="6" applyNumberFormat="1" applyFont="1" applyFill="1" applyBorder="1" applyAlignment="1" applyProtection="1">
      <alignment horizontal="left" vertical="center" wrapText="1"/>
      <protection locked="0"/>
    </xf>
    <xf numFmtId="10" fontId="19" fillId="0" borderId="619" xfId="1" applyNumberFormat="1" applyFont="1" applyFill="1" applyBorder="1" applyAlignment="1" applyProtection="1">
      <alignment horizontal="right" vertical="center"/>
      <protection locked="0"/>
    </xf>
    <xf numFmtId="49" fontId="19" fillId="11" borderId="606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606" xfId="6" applyNumberFormat="1" applyFont="1" applyFill="1" applyBorder="1" applyAlignment="1" applyProtection="1">
      <alignment horizontal="center" vertical="center" wrapText="1"/>
      <protection locked="0"/>
    </xf>
    <xf numFmtId="49" fontId="19" fillId="11" borderId="596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620" xfId="6" applyNumberFormat="1" applyFont="1" applyFill="1" applyBorder="1" applyAlignment="1" applyProtection="1">
      <alignment horizontal="center" vertical="center" wrapText="1"/>
      <protection locked="0"/>
    </xf>
    <xf numFmtId="3" fontId="19" fillId="11" borderId="165" xfId="6" applyNumberFormat="1" applyFont="1" applyFill="1" applyBorder="1" applyAlignment="1" applyProtection="1">
      <alignment horizontal="center" vertical="center" wrapText="1"/>
      <protection locked="0"/>
    </xf>
    <xf numFmtId="49" fontId="19" fillId="11" borderId="621" xfId="6" applyNumberFormat="1" applyFont="1" applyFill="1" applyBorder="1" applyAlignment="1" applyProtection="1">
      <alignment horizontal="center" vertical="center" wrapText="1"/>
      <protection locked="0"/>
    </xf>
    <xf numFmtId="3" fontId="6" fillId="11" borderId="622" xfId="6" applyNumberFormat="1" applyFont="1" applyFill="1" applyBorder="1" applyAlignment="1" applyProtection="1">
      <alignment horizontal="right" vertical="center" wrapText="1"/>
      <protection locked="0"/>
    </xf>
    <xf numFmtId="49" fontId="6" fillId="11" borderId="623" xfId="6" applyNumberFormat="1" applyFont="1" applyFill="1" applyBorder="1" applyAlignment="1" applyProtection="1">
      <alignment horizontal="center" vertical="center" wrapText="1"/>
      <protection locked="0"/>
    </xf>
    <xf numFmtId="3" fontId="6" fillId="11" borderId="624" xfId="6" applyNumberFormat="1" applyFont="1" applyFill="1" applyBorder="1" applyAlignment="1" applyProtection="1">
      <alignment horizontal="right" vertical="center" wrapText="1"/>
      <protection locked="0"/>
    </xf>
    <xf numFmtId="49" fontId="6" fillId="11" borderId="625" xfId="6" applyNumberFormat="1" applyFont="1" applyFill="1" applyBorder="1" applyAlignment="1" applyProtection="1">
      <alignment horizontal="left" vertical="center" wrapText="1"/>
      <protection locked="0"/>
    </xf>
    <xf numFmtId="10" fontId="6" fillId="0" borderId="626" xfId="1" applyNumberFormat="1" applyFont="1" applyFill="1" applyBorder="1" applyAlignment="1" applyProtection="1">
      <alignment horizontal="right" vertical="center"/>
      <protection locked="0"/>
    </xf>
    <xf numFmtId="4" fontId="6" fillId="0" borderId="627" xfId="6" applyNumberFormat="1" applyFont="1" applyFill="1" applyBorder="1" applyAlignment="1" applyProtection="1">
      <alignment horizontal="right" vertical="center"/>
      <protection locked="0"/>
    </xf>
    <xf numFmtId="3" fontId="6" fillId="0" borderId="628" xfId="6" applyNumberFormat="1" applyFont="1" applyFill="1" applyBorder="1" applyAlignment="1" applyProtection="1">
      <alignment horizontal="right" vertical="center"/>
      <protection locked="0"/>
    </xf>
    <xf numFmtId="3" fontId="6" fillId="11" borderId="629" xfId="6" applyNumberFormat="1" applyFont="1" applyFill="1" applyBorder="1" applyAlignment="1" applyProtection="1">
      <alignment horizontal="right" vertical="center" wrapText="1"/>
      <protection locked="0"/>
    </xf>
    <xf numFmtId="49" fontId="6" fillId="11" borderId="630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631" xfId="6" applyNumberFormat="1" applyFont="1" applyFill="1" applyBorder="1" applyAlignment="1" applyProtection="1">
      <alignment horizontal="center" vertical="center" wrapText="1"/>
      <protection locked="0"/>
    </xf>
    <xf numFmtId="10" fontId="6" fillId="0" borderId="632" xfId="1" applyNumberFormat="1" applyFont="1" applyFill="1" applyBorder="1" applyAlignment="1" applyProtection="1">
      <alignment horizontal="right" vertical="center"/>
      <protection locked="0"/>
    </xf>
    <xf numFmtId="4" fontId="6" fillId="0" borderId="633" xfId="6" applyNumberFormat="1" applyFont="1" applyFill="1" applyBorder="1" applyAlignment="1" applyProtection="1">
      <alignment horizontal="right" vertical="center"/>
      <protection locked="0"/>
    </xf>
    <xf numFmtId="3" fontId="6" fillId="0" borderId="634" xfId="6" applyNumberFormat="1" applyFont="1" applyFill="1" applyBorder="1" applyAlignment="1" applyProtection="1">
      <alignment horizontal="right" vertical="center"/>
      <protection locked="0"/>
    </xf>
    <xf numFmtId="3" fontId="6" fillId="11" borderId="635" xfId="6" applyNumberFormat="1" applyFont="1" applyFill="1" applyBorder="1" applyAlignment="1" applyProtection="1">
      <alignment horizontal="right" vertical="center" wrapText="1"/>
      <protection locked="0"/>
    </xf>
    <xf numFmtId="49" fontId="6" fillId="11" borderId="636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637" xfId="6" applyNumberFormat="1" applyFont="1" applyFill="1" applyBorder="1" applyAlignment="1" applyProtection="1">
      <alignment horizontal="center" vertical="center" wrapText="1"/>
      <protection locked="0"/>
    </xf>
    <xf numFmtId="10" fontId="6" fillId="0" borderId="638" xfId="1" applyNumberFormat="1" applyFont="1" applyFill="1" applyBorder="1" applyAlignment="1" applyProtection="1">
      <alignment horizontal="right" vertical="center"/>
      <protection locked="0"/>
    </xf>
    <xf numFmtId="4" fontId="6" fillId="0" borderId="639" xfId="6" applyNumberFormat="1" applyFont="1" applyFill="1" applyBorder="1" applyAlignment="1" applyProtection="1">
      <alignment horizontal="right" vertical="center"/>
      <protection locked="0"/>
    </xf>
    <xf numFmtId="3" fontId="6" fillId="0" borderId="640" xfId="6" applyNumberFormat="1" applyFont="1" applyFill="1" applyBorder="1" applyAlignment="1" applyProtection="1">
      <alignment horizontal="right" vertical="center"/>
      <protection locked="0"/>
    </xf>
    <xf numFmtId="3" fontId="6" fillId="11" borderId="641" xfId="6" applyNumberFormat="1" applyFont="1" applyFill="1" applyBorder="1" applyAlignment="1" applyProtection="1">
      <alignment horizontal="right" vertical="center" wrapText="1"/>
      <protection locked="0"/>
    </xf>
    <xf numFmtId="49" fontId="6" fillId="11" borderId="642" xfId="6" applyNumberFormat="1" applyFont="1" applyFill="1" applyBorder="1" applyAlignment="1" applyProtection="1">
      <alignment horizontal="center" vertical="center" wrapText="1"/>
      <protection locked="0"/>
    </xf>
    <xf numFmtId="10" fontId="6" fillId="0" borderId="643" xfId="1" applyNumberFormat="1" applyFont="1" applyFill="1" applyBorder="1" applyAlignment="1" applyProtection="1">
      <alignment horizontal="right" vertical="center"/>
      <protection locked="0"/>
    </xf>
    <xf numFmtId="4" fontId="6" fillId="0" borderId="644" xfId="6" applyNumberFormat="1" applyFont="1" applyFill="1" applyBorder="1" applyAlignment="1" applyProtection="1">
      <alignment horizontal="right" vertical="center"/>
      <protection locked="0"/>
    </xf>
    <xf numFmtId="3" fontId="6" fillId="0" borderId="645" xfId="6" applyNumberFormat="1" applyFont="1" applyFill="1" applyBorder="1" applyAlignment="1" applyProtection="1">
      <alignment horizontal="right" vertical="center"/>
      <protection locked="0"/>
    </xf>
    <xf numFmtId="3" fontId="6" fillId="11" borderId="646" xfId="6" applyNumberFormat="1" applyFont="1" applyFill="1" applyBorder="1" applyAlignment="1" applyProtection="1">
      <alignment horizontal="right" vertical="center" wrapText="1"/>
      <protection locked="0"/>
    </xf>
    <xf numFmtId="49" fontId="6" fillId="11" borderId="645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647" xfId="6" applyNumberFormat="1" applyFont="1" applyFill="1" applyBorder="1" applyAlignment="1" applyProtection="1">
      <alignment horizontal="center" vertical="center" wrapText="1"/>
      <protection locked="0"/>
    </xf>
    <xf numFmtId="10" fontId="6" fillId="0" borderId="648" xfId="1" applyNumberFormat="1" applyFont="1" applyFill="1" applyBorder="1" applyAlignment="1" applyProtection="1">
      <alignment horizontal="right" vertical="center"/>
      <protection locked="0"/>
    </xf>
    <xf numFmtId="4" fontId="6" fillId="0" borderId="649" xfId="6" applyNumberFormat="1" applyFont="1" applyFill="1" applyBorder="1" applyAlignment="1" applyProtection="1">
      <alignment horizontal="right" vertical="center"/>
      <protection locked="0"/>
    </xf>
    <xf numFmtId="3" fontId="6" fillId="0" borderId="650" xfId="6" applyNumberFormat="1" applyFont="1" applyFill="1" applyBorder="1" applyAlignment="1" applyProtection="1">
      <alignment horizontal="right" vertical="center"/>
      <protection locked="0"/>
    </xf>
    <xf numFmtId="3" fontId="6" fillId="11" borderId="651" xfId="6" applyNumberFormat="1" applyFont="1" applyFill="1" applyBorder="1" applyAlignment="1" applyProtection="1">
      <alignment horizontal="right" vertical="center" wrapText="1"/>
      <protection locked="0"/>
    </xf>
    <xf numFmtId="49" fontId="6" fillId="11" borderId="650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652" xfId="6" applyNumberFormat="1" applyFont="1" applyFill="1" applyBorder="1" applyAlignment="1" applyProtection="1">
      <alignment horizontal="center" vertical="center" wrapText="1"/>
      <protection locked="0"/>
    </xf>
    <xf numFmtId="10" fontId="6" fillId="0" borderId="653" xfId="1" applyNumberFormat="1" applyFont="1" applyFill="1" applyBorder="1" applyAlignment="1" applyProtection="1">
      <alignment horizontal="right" vertical="center"/>
      <protection locked="0"/>
    </xf>
    <xf numFmtId="4" fontId="6" fillId="11" borderId="654" xfId="6" applyNumberFormat="1" applyFont="1" applyFill="1" applyBorder="1" applyAlignment="1" applyProtection="1">
      <alignment horizontal="right" vertical="center" wrapText="1"/>
      <protection locked="0"/>
    </xf>
    <xf numFmtId="3" fontId="6" fillId="11" borderId="654" xfId="6" applyNumberFormat="1" applyFont="1" applyFill="1" applyBorder="1" applyAlignment="1" applyProtection="1">
      <alignment horizontal="right" vertical="center" wrapText="1"/>
      <protection locked="0"/>
    </xf>
    <xf numFmtId="49" fontId="6" fillId="0" borderId="596" xfId="6" applyNumberFormat="1" applyFont="1" applyFill="1" applyBorder="1" applyAlignment="1" applyProtection="1">
      <alignment horizontal="left" vertical="center" wrapText="1"/>
      <protection locked="0"/>
    </xf>
    <xf numFmtId="10" fontId="19" fillId="0" borderId="653" xfId="1" applyNumberFormat="1" applyFont="1" applyFill="1" applyBorder="1" applyAlignment="1" applyProtection="1">
      <alignment horizontal="right" vertical="center"/>
      <protection locked="0"/>
    </xf>
    <xf numFmtId="4" fontId="19" fillId="0" borderId="655" xfId="6" applyNumberFormat="1" applyFont="1" applyFill="1" applyBorder="1" applyAlignment="1" applyProtection="1">
      <alignment horizontal="right" vertical="center"/>
      <protection locked="0"/>
    </xf>
    <xf numFmtId="3" fontId="19" fillId="0" borderId="656" xfId="6" applyNumberFormat="1" applyFont="1" applyFill="1" applyBorder="1" applyAlignment="1" applyProtection="1">
      <alignment horizontal="right" vertical="center"/>
      <protection locked="0"/>
    </xf>
    <xf numFmtId="49" fontId="6" fillId="11" borderId="653" xfId="6" applyNumberFormat="1" applyFont="1" applyFill="1" applyBorder="1" applyAlignment="1" applyProtection="1">
      <alignment vertical="center" wrapText="1"/>
      <protection locked="0"/>
    </xf>
    <xf numFmtId="49" fontId="6" fillId="11" borderId="655" xfId="6" applyNumberFormat="1" applyFont="1" applyFill="1" applyBorder="1" applyAlignment="1" applyProtection="1">
      <alignment vertical="center" wrapText="1"/>
      <protection locked="0"/>
    </xf>
    <xf numFmtId="4" fontId="6" fillId="0" borderId="655" xfId="6" applyNumberFormat="1" applyFont="1" applyFill="1" applyBorder="1" applyAlignment="1" applyProtection="1">
      <alignment horizontal="right" vertical="center"/>
      <protection locked="0"/>
    </xf>
    <xf numFmtId="3" fontId="6" fillId="0" borderId="656" xfId="6" applyNumberFormat="1" applyFont="1" applyFill="1" applyBorder="1" applyAlignment="1" applyProtection="1">
      <alignment horizontal="right" vertical="center"/>
      <protection locked="0"/>
    </xf>
    <xf numFmtId="3" fontId="6" fillId="0" borderId="653" xfId="6" applyNumberFormat="1" applyFont="1" applyFill="1" applyBorder="1" applyAlignment="1" applyProtection="1">
      <alignment horizontal="right" vertical="center"/>
      <protection locked="0"/>
    </xf>
    <xf numFmtId="49" fontId="6" fillId="11" borderId="61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657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658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659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653" xfId="6" applyNumberFormat="1" applyFont="1" applyFill="1" applyBorder="1" applyAlignment="1" applyProtection="1">
      <alignment horizontal="right" vertical="center"/>
      <protection locked="0"/>
    </xf>
    <xf numFmtId="3" fontId="19" fillId="0" borderId="595" xfId="6" applyNumberFormat="1" applyFont="1" applyFill="1" applyBorder="1" applyAlignment="1" applyProtection="1">
      <alignment horizontal="right" vertical="center"/>
      <protection locked="0"/>
    </xf>
    <xf numFmtId="49" fontId="6" fillId="11" borderId="661" xfId="6" applyNumberFormat="1" applyFont="1" applyFill="1" applyBorder="1" applyAlignment="1" applyProtection="1">
      <alignment horizontal="left" vertical="center" wrapText="1"/>
      <protection locked="0"/>
    </xf>
    <xf numFmtId="10" fontId="16" fillId="0" borderId="653" xfId="1" applyNumberFormat="1" applyFont="1" applyFill="1" applyBorder="1" applyAlignment="1" applyProtection="1">
      <alignment horizontal="right" vertical="center"/>
      <protection locked="0"/>
    </xf>
    <xf numFmtId="0" fontId="6" fillId="0" borderId="653" xfId="6" applyNumberFormat="1" applyFont="1" applyFill="1" applyBorder="1" applyAlignment="1" applyProtection="1">
      <alignment vertical="center"/>
      <protection locked="0"/>
    </xf>
    <xf numFmtId="0" fontId="6" fillId="0" borderId="338" xfId="6" applyNumberFormat="1" applyFont="1" applyFill="1" applyBorder="1" applyAlignment="1" applyProtection="1">
      <alignment vertical="center"/>
      <protection locked="0"/>
    </xf>
    <xf numFmtId="0" fontId="6" fillId="0" borderId="655" xfId="6" applyNumberFormat="1" applyFont="1" applyFill="1" applyBorder="1" applyAlignment="1" applyProtection="1">
      <alignment vertical="center"/>
      <protection locked="0"/>
    </xf>
    <xf numFmtId="49" fontId="6" fillId="11" borderId="662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663" xfId="6" applyNumberFormat="1" applyFont="1" applyFill="1" applyBorder="1" applyAlignment="1" applyProtection="1">
      <alignment horizontal="center" vertical="center" wrapText="1"/>
      <protection locked="0"/>
    </xf>
    <xf numFmtId="10" fontId="6" fillId="0" borderId="664" xfId="1" applyNumberFormat="1" applyFont="1" applyFill="1" applyBorder="1" applyAlignment="1" applyProtection="1">
      <alignment horizontal="right" vertical="center"/>
      <protection locked="0"/>
    </xf>
    <xf numFmtId="4" fontId="6" fillId="0" borderId="665" xfId="6" applyNumberFormat="1" applyFont="1" applyFill="1" applyBorder="1" applyAlignment="1" applyProtection="1">
      <alignment horizontal="right" vertical="center"/>
      <protection locked="0"/>
    </xf>
    <xf numFmtId="3" fontId="6" fillId="0" borderId="666" xfId="6" applyNumberFormat="1" applyFont="1" applyFill="1" applyBorder="1" applyAlignment="1" applyProtection="1">
      <alignment horizontal="right" vertical="center"/>
      <protection locked="0"/>
    </xf>
    <xf numFmtId="49" fontId="6" fillId="11" borderId="667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668" xfId="6" applyNumberFormat="1" applyFont="1" applyFill="1" applyBorder="1" applyAlignment="1" applyProtection="1">
      <alignment horizontal="center" vertical="center" wrapText="1"/>
      <protection locked="0"/>
    </xf>
    <xf numFmtId="10" fontId="6" fillId="0" borderId="669" xfId="1" applyNumberFormat="1" applyFont="1" applyFill="1" applyBorder="1" applyAlignment="1" applyProtection="1">
      <alignment horizontal="right" vertical="center"/>
      <protection locked="0"/>
    </xf>
    <xf numFmtId="4" fontId="6" fillId="0" borderId="670" xfId="6" applyNumberFormat="1" applyFont="1" applyFill="1" applyBorder="1" applyAlignment="1" applyProtection="1">
      <alignment horizontal="right" vertical="center"/>
      <protection locked="0"/>
    </xf>
    <xf numFmtId="3" fontId="6" fillId="0" borderId="671" xfId="6" applyNumberFormat="1" applyFont="1" applyFill="1" applyBorder="1" applyAlignment="1" applyProtection="1">
      <alignment horizontal="right" vertical="center"/>
      <protection locked="0"/>
    </xf>
    <xf numFmtId="3" fontId="6" fillId="0" borderId="669" xfId="6" applyNumberFormat="1" applyFont="1" applyFill="1" applyBorder="1" applyAlignment="1" applyProtection="1">
      <alignment horizontal="right" vertical="center"/>
      <protection locked="0"/>
    </xf>
    <xf numFmtId="49" fontId="6" fillId="11" borderId="672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673" xfId="6" applyNumberFormat="1" applyFont="1" applyFill="1" applyBorder="1" applyAlignment="1" applyProtection="1">
      <alignment horizontal="left" vertical="center" wrapText="1"/>
      <protection locked="0"/>
    </xf>
    <xf numFmtId="10" fontId="16" fillId="0" borderId="669" xfId="1" applyNumberFormat="1" applyFont="1" applyFill="1" applyBorder="1" applyAlignment="1" applyProtection="1">
      <alignment horizontal="right" vertical="center"/>
      <protection locked="0"/>
    </xf>
    <xf numFmtId="4" fontId="16" fillId="0" borderId="669" xfId="6" applyNumberFormat="1" applyFont="1" applyFill="1" applyBorder="1" applyAlignment="1" applyProtection="1">
      <alignment horizontal="right" vertical="center"/>
      <protection locked="0"/>
    </xf>
    <xf numFmtId="3" fontId="16" fillId="0" borderId="669" xfId="6" applyNumberFormat="1" applyFont="1" applyFill="1" applyBorder="1" applyAlignment="1" applyProtection="1">
      <alignment horizontal="right" vertical="center"/>
      <protection locked="0"/>
    </xf>
    <xf numFmtId="4" fontId="6" fillId="0" borderId="669" xfId="6" applyNumberFormat="1" applyFont="1" applyFill="1" applyBorder="1" applyAlignment="1" applyProtection="1">
      <alignment horizontal="right" vertical="center"/>
      <protection locked="0"/>
    </xf>
    <xf numFmtId="49" fontId="6" fillId="11" borderId="675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676" xfId="6" applyNumberFormat="1" applyFont="1" applyFill="1" applyBorder="1" applyAlignment="1" applyProtection="1">
      <alignment horizontal="center" vertical="center" wrapText="1"/>
      <protection locked="0"/>
    </xf>
    <xf numFmtId="0" fontId="63" fillId="0" borderId="7" xfId="0" applyFont="1" applyBorder="1" applyAlignment="1">
      <alignment vertical="center" wrapText="1"/>
    </xf>
    <xf numFmtId="49" fontId="6" fillId="11" borderId="606" xfId="6" applyNumberFormat="1" applyFont="1" applyFill="1" applyBorder="1" applyAlignment="1" applyProtection="1">
      <alignment horizontal="left" vertical="center" wrapText="1"/>
      <protection locked="0"/>
    </xf>
    <xf numFmtId="0" fontId="63" fillId="0" borderId="14" xfId="0" applyFont="1" applyBorder="1" applyAlignment="1">
      <alignment vertical="center" wrapText="1"/>
    </xf>
    <xf numFmtId="0" fontId="63" fillId="0" borderId="614" xfId="0" applyFont="1" applyBorder="1" applyAlignment="1">
      <alignment vertical="center"/>
    </xf>
    <xf numFmtId="10" fontId="19" fillId="0" borderId="677" xfId="1" applyNumberFormat="1" applyFont="1" applyFill="1" applyBorder="1" applyAlignment="1" applyProtection="1">
      <alignment horizontal="right" vertical="center"/>
      <protection locked="0"/>
    </xf>
    <xf numFmtId="4" fontId="19" fillId="0" borderId="649" xfId="6" applyNumberFormat="1" applyFont="1" applyFill="1" applyBorder="1" applyAlignment="1" applyProtection="1">
      <alignment horizontal="right" vertical="center"/>
      <protection locked="0"/>
    </xf>
    <xf numFmtId="3" fontId="19" fillId="0" borderId="650" xfId="6" applyNumberFormat="1" applyFont="1" applyFill="1" applyBorder="1" applyAlignment="1" applyProtection="1">
      <alignment horizontal="right" vertical="center"/>
      <protection locked="0"/>
    </xf>
    <xf numFmtId="49" fontId="19" fillId="11" borderId="662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668" xfId="6" applyNumberFormat="1" applyFont="1" applyFill="1" applyBorder="1" applyAlignment="1" applyProtection="1">
      <alignment horizontal="center" vertical="center" wrapText="1"/>
      <protection locked="0"/>
    </xf>
    <xf numFmtId="10" fontId="19" fillId="0" borderId="669" xfId="1" applyNumberFormat="1" applyFont="1" applyFill="1" applyBorder="1" applyAlignment="1" applyProtection="1">
      <alignment horizontal="right" vertical="center"/>
      <protection locked="0"/>
    </xf>
    <xf numFmtId="4" fontId="19" fillId="0" borderId="670" xfId="6" applyNumberFormat="1" applyFont="1" applyFill="1" applyBorder="1" applyAlignment="1" applyProtection="1">
      <alignment horizontal="right" vertical="center"/>
      <protection locked="0"/>
    </xf>
    <xf numFmtId="3" fontId="19" fillId="0" borderId="671" xfId="6" applyNumberFormat="1" applyFont="1" applyFill="1" applyBorder="1" applyAlignment="1" applyProtection="1">
      <alignment horizontal="right" vertical="center"/>
      <protection locked="0"/>
    </xf>
    <xf numFmtId="10" fontId="19" fillId="0" borderId="679" xfId="1" applyNumberFormat="1" applyFont="1" applyFill="1" applyBorder="1" applyAlignment="1" applyProtection="1">
      <alignment horizontal="right" vertical="center"/>
      <protection locked="0"/>
    </xf>
    <xf numFmtId="4" fontId="19" fillId="0" borderId="680" xfId="6" applyNumberFormat="1" applyFont="1" applyFill="1" applyBorder="1" applyAlignment="1" applyProtection="1">
      <alignment horizontal="right" vertical="center"/>
      <protection locked="0"/>
    </xf>
    <xf numFmtId="3" fontId="19" fillId="0" borderId="681" xfId="6" applyNumberFormat="1" applyFont="1" applyFill="1" applyBorder="1" applyAlignment="1" applyProtection="1">
      <alignment horizontal="right" vertical="center"/>
      <protection locked="0"/>
    </xf>
    <xf numFmtId="10" fontId="19" fillId="0" borderId="683" xfId="1" applyNumberFormat="1" applyFont="1" applyFill="1" applyBorder="1" applyAlignment="1" applyProtection="1">
      <alignment horizontal="right" vertical="center"/>
      <protection locked="0"/>
    </xf>
    <xf numFmtId="4" fontId="19" fillId="0" borderId="684" xfId="6" applyNumberFormat="1" applyFont="1" applyFill="1" applyBorder="1" applyAlignment="1" applyProtection="1">
      <alignment horizontal="right" vertical="center"/>
      <protection locked="0"/>
    </xf>
    <xf numFmtId="3" fontId="19" fillId="0" borderId="685" xfId="6" applyNumberFormat="1" applyFont="1" applyFill="1" applyBorder="1" applyAlignment="1" applyProtection="1">
      <alignment horizontal="right" vertical="center"/>
      <protection locked="0"/>
    </xf>
    <xf numFmtId="49" fontId="19" fillId="11" borderId="686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687" xfId="6" applyNumberFormat="1" applyFont="1" applyFill="1" applyBorder="1" applyAlignment="1" applyProtection="1">
      <alignment horizontal="center" vertical="center" wrapText="1"/>
      <protection locked="0"/>
    </xf>
    <xf numFmtId="10" fontId="19" fillId="0" borderId="688" xfId="1" applyNumberFormat="1" applyFont="1" applyFill="1" applyBorder="1" applyAlignment="1" applyProtection="1">
      <alignment horizontal="right" vertical="center"/>
      <protection locked="0"/>
    </xf>
    <xf numFmtId="4" fontId="19" fillId="0" borderId="689" xfId="6" applyNumberFormat="1" applyFont="1" applyFill="1" applyBorder="1" applyAlignment="1" applyProtection="1">
      <alignment horizontal="right" vertical="center"/>
      <protection locked="0"/>
    </xf>
    <xf numFmtId="3" fontId="19" fillId="0" borderId="690" xfId="6" applyNumberFormat="1" applyFont="1" applyFill="1" applyBorder="1" applyAlignment="1" applyProtection="1">
      <alignment horizontal="right" vertical="center"/>
      <protection locked="0"/>
    </xf>
    <xf numFmtId="49" fontId="19" fillId="11" borderId="16" xfId="6" applyNumberFormat="1" applyFont="1" applyFill="1" applyBorder="1" applyAlignment="1" applyProtection="1">
      <alignment vertical="center" wrapText="1"/>
      <protection locked="0"/>
    </xf>
    <xf numFmtId="49" fontId="19" fillId="11" borderId="614" xfId="6" applyNumberFormat="1" applyFont="1" applyFill="1" applyBorder="1" applyAlignment="1" applyProtection="1">
      <alignment vertical="center" wrapText="1"/>
      <protection locked="0"/>
    </xf>
    <xf numFmtId="3" fontId="19" fillId="0" borderId="688" xfId="6" applyNumberFormat="1" applyFont="1" applyFill="1" applyBorder="1" applyAlignment="1" applyProtection="1">
      <alignment horizontal="right" vertical="center"/>
      <protection locked="0"/>
    </xf>
    <xf numFmtId="49" fontId="19" fillId="11" borderId="691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692" xfId="6" applyNumberFormat="1" applyFont="1" applyFill="1" applyBorder="1" applyAlignment="1" applyProtection="1">
      <alignment horizontal="center" vertical="center" wrapText="1"/>
      <protection locked="0"/>
    </xf>
    <xf numFmtId="3" fontId="18" fillId="0" borderId="688" xfId="6" applyNumberFormat="1" applyFont="1" applyFill="1" applyBorder="1" applyAlignment="1" applyProtection="1">
      <alignment horizontal="right" vertical="center"/>
      <protection locked="0"/>
    </xf>
    <xf numFmtId="10" fontId="6" fillId="0" borderId="683" xfId="1" applyNumberFormat="1" applyFont="1" applyFill="1" applyBorder="1" applyAlignment="1" applyProtection="1">
      <alignment horizontal="right" vertical="center"/>
      <protection locked="0"/>
    </xf>
    <xf numFmtId="4" fontId="6" fillId="0" borderId="684" xfId="6" applyNumberFormat="1" applyFont="1" applyFill="1" applyBorder="1" applyAlignment="1" applyProtection="1">
      <alignment horizontal="right" vertical="center"/>
      <protection locked="0"/>
    </xf>
    <xf numFmtId="3" fontId="6" fillId="0" borderId="685" xfId="6" applyNumberFormat="1" applyFont="1" applyFill="1" applyBorder="1" applyAlignment="1" applyProtection="1">
      <alignment horizontal="right" vertical="center"/>
      <protection locked="0"/>
    </xf>
    <xf numFmtId="3" fontId="6" fillId="0" borderId="9" xfId="6" applyNumberFormat="1" applyFont="1" applyFill="1" applyBorder="1" applyAlignment="1" applyProtection="1">
      <alignment vertical="center"/>
      <protection locked="0"/>
    </xf>
    <xf numFmtId="2" fontId="6" fillId="0" borderId="69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695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14" xfId="6" applyNumberFormat="1" applyFont="1" applyFill="1" applyBorder="1" applyAlignment="1" applyProtection="1">
      <alignment vertical="center"/>
      <protection locked="0"/>
    </xf>
    <xf numFmtId="3" fontId="6" fillId="0" borderId="14" xfId="6" applyNumberFormat="1" applyFont="1" applyFill="1" applyBorder="1" applyAlignment="1" applyProtection="1">
      <alignment vertical="center"/>
      <protection locked="0"/>
    </xf>
    <xf numFmtId="10" fontId="11" fillId="0" borderId="679" xfId="1" applyNumberFormat="1" applyFont="1" applyFill="1" applyBorder="1" applyAlignment="1" applyProtection="1">
      <alignment horizontal="right" vertical="center"/>
      <protection locked="0"/>
    </xf>
    <xf numFmtId="4" fontId="6" fillId="0" borderId="679" xfId="6" applyNumberFormat="1" applyFont="1" applyFill="1" applyBorder="1" applyAlignment="1" applyProtection="1">
      <alignment horizontal="right" vertical="center"/>
      <protection locked="0"/>
    </xf>
    <xf numFmtId="3" fontId="6" fillId="0" borderId="679" xfId="6" applyNumberFormat="1" applyFont="1" applyFill="1" applyBorder="1" applyAlignment="1" applyProtection="1">
      <alignment horizontal="right" vertical="center"/>
      <protection locked="0"/>
    </xf>
    <xf numFmtId="49" fontId="6" fillId="11" borderId="699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700" xfId="6" applyNumberFormat="1" applyFont="1" applyFill="1" applyBorder="1" applyAlignment="1" applyProtection="1">
      <alignment horizontal="center" vertical="center" wrapText="1"/>
      <protection locked="0"/>
    </xf>
    <xf numFmtId="10" fontId="19" fillId="0" borderId="701" xfId="1" applyNumberFormat="1" applyFont="1" applyFill="1" applyBorder="1" applyAlignment="1" applyProtection="1">
      <alignment horizontal="right" vertical="center"/>
      <protection locked="0"/>
    </xf>
    <xf numFmtId="3" fontId="19" fillId="0" borderId="666" xfId="6" applyNumberFormat="1" applyFont="1" applyFill="1" applyBorder="1" applyAlignment="1" applyProtection="1">
      <alignment horizontal="right" vertical="center"/>
      <protection locked="0"/>
    </xf>
    <xf numFmtId="3" fontId="19" fillId="0" borderId="701" xfId="6" applyNumberFormat="1" applyFont="1" applyFill="1" applyBorder="1" applyAlignment="1" applyProtection="1">
      <alignment vertical="center"/>
      <protection locked="0"/>
    </xf>
    <xf numFmtId="49" fontId="19" fillId="11" borderId="673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672" xfId="6" applyNumberFormat="1" applyFont="1" applyFill="1" applyBorder="1" applyAlignment="1" applyProtection="1">
      <alignment horizontal="center" vertical="center" wrapText="1"/>
      <protection locked="0"/>
    </xf>
    <xf numFmtId="3" fontId="19" fillId="0" borderId="669" xfId="6" applyNumberFormat="1" applyFont="1" applyFill="1" applyBorder="1" applyAlignment="1" applyProtection="1">
      <alignment vertical="center"/>
      <protection locked="0"/>
    </xf>
    <xf numFmtId="3" fontId="13" fillId="0" borderId="669" xfId="6" applyNumberFormat="1" applyFont="1" applyFill="1" applyBorder="1" applyAlignment="1" applyProtection="1">
      <alignment vertical="center"/>
      <protection locked="0"/>
    </xf>
    <xf numFmtId="3" fontId="19" fillId="0" borderId="669" xfId="6" applyNumberFormat="1" applyFont="1" applyFill="1" applyBorder="1" applyAlignment="1" applyProtection="1">
      <alignment horizontal="right" vertical="center"/>
      <protection locked="0"/>
    </xf>
    <xf numFmtId="49" fontId="19" fillId="11" borderId="338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684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702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703" xfId="6" applyNumberFormat="1" applyFont="1" applyFill="1" applyBorder="1" applyAlignment="1" applyProtection="1">
      <alignment horizontal="center" vertical="center" wrapText="1"/>
      <protection locked="0"/>
    </xf>
    <xf numFmtId="10" fontId="6" fillId="0" borderId="704" xfId="1" applyNumberFormat="1" applyFont="1" applyFill="1" applyBorder="1" applyAlignment="1" applyProtection="1">
      <alignment horizontal="right" vertical="center"/>
      <protection locked="0"/>
    </xf>
    <xf numFmtId="4" fontId="6" fillId="0" borderId="704" xfId="6" applyNumberFormat="1" applyFont="1" applyFill="1" applyBorder="1" applyAlignment="1" applyProtection="1">
      <alignment horizontal="right" vertical="center"/>
      <protection locked="0"/>
    </xf>
    <xf numFmtId="3" fontId="6" fillId="0" borderId="704" xfId="6" applyNumberFormat="1" applyFont="1" applyFill="1" applyBorder="1" applyAlignment="1" applyProtection="1">
      <alignment horizontal="right" vertical="center"/>
      <protection locked="0"/>
    </xf>
    <xf numFmtId="10" fontId="19" fillId="0" borderId="704" xfId="1" applyNumberFormat="1" applyFont="1" applyFill="1" applyBorder="1" applyAlignment="1" applyProtection="1">
      <alignment horizontal="right" vertical="center"/>
      <protection locked="0"/>
    </xf>
    <xf numFmtId="4" fontId="19" fillId="0" borderId="706" xfId="6" applyNumberFormat="1" applyFont="1" applyFill="1" applyBorder="1" applyAlignment="1" applyProtection="1">
      <alignment horizontal="right" vertical="center"/>
      <protection locked="0"/>
    </xf>
    <xf numFmtId="3" fontId="19" fillId="0" borderId="707" xfId="6" applyNumberFormat="1" applyFont="1" applyFill="1" applyBorder="1" applyAlignment="1" applyProtection="1">
      <alignment horizontal="right" vertical="center"/>
      <protection locked="0"/>
    </xf>
    <xf numFmtId="4" fontId="6" fillId="0" borderId="706" xfId="6" applyNumberFormat="1" applyFont="1" applyFill="1" applyBorder="1" applyAlignment="1" applyProtection="1">
      <alignment horizontal="right" vertical="center"/>
      <protection locked="0"/>
    </xf>
    <xf numFmtId="3" fontId="6" fillId="0" borderId="707" xfId="6" applyNumberFormat="1" applyFont="1" applyFill="1" applyBorder="1" applyAlignment="1" applyProtection="1">
      <alignment horizontal="right" vertical="center"/>
      <protection locked="0"/>
    </xf>
    <xf numFmtId="49" fontId="6" fillId="11" borderId="708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709" xfId="6" applyNumberFormat="1" applyFont="1" applyFill="1" applyBorder="1" applyAlignment="1" applyProtection="1">
      <alignment horizontal="center" vertical="center" wrapText="1"/>
      <protection locked="0"/>
    </xf>
    <xf numFmtId="3" fontId="6" fillId="0" borderId="690" xfId="6" applyNumberFormat="1" applyFont="1" applyFill="1" applyBorder="1" applyAlignment="1" applyProtection="1">
      <alignment horizontal="right" vertical="center"/>
      <protection locked="0"/>
    </xf>
    <xf numFmtId="4" fontId="6" fillId="0" borderId="710" xfId="6" applyNumberFormat="1" applyFont="1" applyFill="1" applyBorder="1" applyAlignment="1" applyProtection="1">
      <alignment horizontal="right" vertical="center"/>
      <protection locked="0"/>
    </xf>
    <xf numFmtId="3" fontId="6" fillId="0" borderId="711" xfId="6" applyNumberFormat="1" applyFont="1" applyFill="1" applyBorder="1" applyAlignment="1" applyProtection="1">
      <alignment horizontal="right" vertical="center"/>
      <protection locked="0"/>
    </xf>
    <xf numFmtId="49" fontId="6" fillId="11" borderId="712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71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714" xfId="6" applyNumberFormat="1" applyFont="1" applyFill="1" applyBorder="1" applyAlignment="1" applyProtection="1">
      <alignment horizontal="center" vertical="center" wrapText="1"/>
      <protection locked="0"/>
    </xf>
    <xf numFmtId="3" fontId="6" fillId="0" borderId="683" xfId="6" applyNumberFormat="1" applyFont="1" applyFill="1" applyBorder="1" applyAlignment="1" applyProtection="1">
      <alignment horizontal="right" vertical="center"/>
      <protection locked="0"/>
    </xf>
    <xf numFmtId="49" fontId="19" fillId="11" borderId="710" xfId="6" applyNumberFormat="1" applyFont="1" applyFill="1" applyBorder="1" applyAlignment="1" applyProtection="1">
      <alignment horizontal="center" vertical="center" wrapText="1"/>
      <protection locked="0"/>
    </xf>
    <xf numFmtId="3" fontId="16" fillId="0" borderId="683" xfId="6" applyNumberFormat="1" applyFont="1" applyFill="1" applyBorder="1" applyAlignment="1" applyProtection="1">
      <alignment horizontal="right" vertical="center"/>
      <protection locked="0"/>
    </xf>
    <xf numFmtId="10" fontId="16" fillId="0" borderId="683" xfId="1" applyNumberFormat="1" applyFont="1" applyFill="1" applyBorder="1" applyAlignment="1" applyProtection="1">
      <alignment horizontal="right" vertical="center"/>
      <protection locked="0"/>
    </xf>
    <xf numFmtId="49" fontId="6" fillId="11" borderId="710" xfId="6" applyNumberFormat="1" applyFont="1" applyFill="1" applyBorder="1" applyAlignment="1" applyProtection="1">
      <alignment vertical="center" wrapText="1"/>
      <protection locked="0"/>
    </xf>
    <xf numFmtId="4" fontId="16" fillId="0" borderId="683" xfId="6" applyNumberFormat="1" applyFont="1" applyFill="1" applyBorder="1" applyAlignment="1" applyProtection="1">
      <alignment horizontal="right" vertical="center"/>
      <protection locked="0"/>
    </xf>
    <xf numFmtId="4" fontId="6" fillId="0" borderId="683" xfId="6" applyNumberFormat="1" applyFont="1" applyFill="1" applyBorder="1" applyAlignment="1" applyProtection="1">
      <alignment horizontal="right" vertical="center"/>
      <protection locked="0"/>
    </xf>
    <xf numFmtId="10" fontId="6" fillId="0" borderId="701" xfId="1" applyNumberFormat="1" applyFont="1" applyFill="1" applyBorder="1" applyAlignment="1" applyProtection="1">
      <alignment horizontal="right" vertical="center"/>
      <protection locked="0"/>
    </xf>
    <xf numFmtId="49" fontId="6" fillId="11" borderId="715" xfId="6" applyNumberFormat="1" applyFont="1" applyFill="1" applyBorder="1" applyAlignment="1" applyProtection="1">
      <alignment horizontal="left" vertical="center" wrapText="1"/>
      <protection locked="0"/>
    </xf>
    <xf numFmtId="0" fontId="63" fillId="0" borderId="7" xfId="0" applyFont="1" applyBorder="1" applyAlignment="1">
      <alignment horizontal="center" vertical="center" wrapText="1"/>
    </xf>
    <xf numFmtId="4" fontId="6" fillId="6" borderId="701" xfId="6" applyNumberFormat="1" applyFont="1" applyFill="1" applyBorder="1" applyAlignment="1" applyProtection="1">
      <alignment horizontal="right" vertical="center"/>
      <protection locked="0"/>
    </xf>
    <xf numFmtId="3" fontId="6" fillId="6" borderId="701" xfId="6" applyNumberFormat="1" applyFont="1" applyFill="1" applyBorder="1" applyAlignment="1" applyProtection="1">
      <alignment horizontal="right" vertical="center"/>
      <protection locked="0"/>
    </xf>
    <xf numFmtId="0" fontId="63" fillId="0" borderId="14" xfId="0" applyFont="1" applyBorder="1" applyAlignment="1">
      <alignment horizontal="center" vertical="center" wrapText="1"/>
    </xf>
    <xf numFmtId="10" fontId="11" fillId="0" borderId="683" xfId="1" applyNumberFormat="1" applyFont="1" applyFill="1" applyBorder="1" applyAlignment="1" applyProtection="1">
      <alignment horizontal="right" vertical="center"/>
      <protection locked="0"/>
    </xf>
    <xf numFmtId="3" fontId="15" fillId="0" borderId="683" xfId="6" applyNumberFormat="1" applyFont="1" applyFill="1" applyBorder="1" applyAlignment="1" applyProtection="1">
      <alignment horizontal="right" vertical="center"/>
      <protection locked="0"/>
    </xf>
    <xf numFmtId="49" fontId="6" fillId="11" borderId="716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717" xfId="6" applyNumberFormat="1" applyFont="1" applyFill="1" applyBorder="1" applyAlignment="1" applyProtection="1">
      <alignment horizontal="center" vertical="center" wrapText="1"/>
      <protection locked="0"/>
    </xf>
    <xf numFmtId="4" fontId="15" fillId="0" borderId="16" xfId="6" applyNumberFormat="1" applyFont="1" applyFill="1" applyBorder="1" applyAlignment="1" applyProtection="1">
      <alignment horizontal="right" vertical="center"/>
      <protection locked="0"/>
    </xf>
    <xf numFmtId="3" fontId="15" fillId="0" borderId="16" xfId="6" applyNumberFormat="1" applyFont="1" applyFill="1" applyBorder="1" applyAlignment="1" applyProtection="1">
      <alignment horizontal="right" vertical="center"/>
      <protection locked="0"/>
    </xf>
    <xf numFmtId="49" fontId="15" fillId="13" borderId="3" xfId="6" applyNumberFormat="1" applyFont="1" applyFill="1" applyBorder="1" applyAlignment="1" applyProtection="1">
      <alignment horizontal="center" vertical="center" wrapText="1"/>
      <protection locked="0"/>
    </xf>
    <xf numFmtId="49" fontId="11" fillId="15" borderId="4" xfId="6" applyNumberFormat="1" applyFont="1" applyFill="1" applyBorder="1" applyAlignment="1" applyProtection="1">
      <alignment horizontal="center" vertical="center" wrapText="1"/>
      <protection locked="0"/>
    </xf>
    <xf numFmtId="49" fontId="11" fillId="14" borderId="719" xfId="6" applyNumberFormat="1" applyFont="1" applyFill="1" applyBorder="1" applyAlignment="1" applyProtection="1">
      <alignment horizontal="left" vertical="center" wrapText="1"/>
      <protection locked="0"/>
    </xf>
    <xf numFmtId="49" fontId="11" fillId="14" borderId="720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721" xfId="6" applyNumberFormat="1" applyFont="1" applyFill="1" applyBorder="1" applyAlignment="1" applyProtection="1">
      <alignment horizontal="left" vertical="center" wrapText="1"/>
      <protection locked="0"/>
    </xf>
    <xf numFmtId="4" fontId="6" fillId="0" borderId="701" xfId="6" applyNumberFormat="1" applyFont="1" applyFill="1" applyBorder="1" applyAlignment="1" applyProtection="1">
      <alignment horizontal="right" vertical="center"/>
      <protection locked="0"/>
    </xf>
    <xf numFmtId="3" fontId="6" fillId="0" borderId="701" xfId="6" applyNumberFormat="1" applyFont="1" applyFill="1" applyBorder="1" applyAlignment="1" applyProtection="1">
      <alignment horizontal="right" vertical="center"/>
      <protection locked="0"/>
    </xf>
    <xf numFmtId="10" fontId="11" fillId="0" borderId="704" xfId="1" applyNumberFormat="1" applyFont="1" applyFill="1" applyBorder="1" applyAlignment="1" applyProtection="1">
      <alignment horizontal="right" vertical="center"/>
      <protection locked="0"/>
    </xf>
    <xf numFmtId="0" fontId="63" fillId="0" borderId="704" xfId="0" applyFont="1" applyBorder="1" applyAlignment="1">
      <alignment vertical="center" wrapText="1"/>
    </xf>
    <xf numFmtId="0" fontId="63" fillId="0" borderId="505" xfId="0" applyFont="1" applyBorder="1" applyAlignment="1">
      <alignment vertical="center" wrapText="1"/>
    </xf>
    <xf numFmtId="49" fontId="6" fillId="0" borderId="338" xfId="6" applyNumberFormat="1" applyFont="1" applyFill="1" applyBorder="1" applyAlignment="1" applyProtection="1">
      <alignment vertical="center" wrapText="1"/>
      <protection locked="0"/>
    </xf>
    <xf numFmtId="49" fontId="6" fillId="11" borderId="722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723" xfId="6" applyNumberFormat="1" applyFont="1" applyFill="1" applyBorder="1" applyAlignment="1" applyProtection="1">
      <alignment horizontal="center" vertical="center" wrapText="1"/>
      <protection locked="0"/>
    </xf>
    <xf numFmtId="10" fontId="16" fillId="0" borderId="724" xfId="1" applyNumberFormat="1" applyFont="1" applyFill="1" applyBorder="1" applyAlignment="1" applyProtection="1">
      <alignment horizontal="right" vertical="center"/>
      <protection locked="0"/>
    </xf>
    <xf numFmtId="4" fontId="16" fillId="0" borderId="724" xfId="6" applyNumberFormat="1" applyFont="1" applyFill="1" applyBorder="1" applyAlignment="1" applyProtection="1">
      <alignment horizontal="right" vertical="center"/>
      <protection locked="0"/>
    </xf>
    <xf numFmtId="3" fontId="16" fillId="0" borderId="724" xfId="6" applyNumberFormat="1" applyFont="1" applyFill="1" applyBorder="1" applyAlignment="1" applyProtection="1">
      <alignment horizontal="right" vertical="center"/>
      <protection locked="0"/>
    </xf>
    <xf numFmtId="10" fontId="6" fillId="0" borderId="724" xfId="1" applyNumberFormat="1" applyFont="1" applyFill="1" applyBorder="1" applyAlignment="1" applyProtection="1">
      <alignment horizontal="right" vertical="center"/>
      <protection locked="0"/>
    </xf>
    <xf numFmtId="4" fontId="6" fillId="0" borderId="724" xfId="6" applyNumberFormat="1" applyFont="1" applyFill="1" applyBorder="1" applyAlignment="1" applyProtection="1">
      <alignment horizontal="right" vertical="center"/>
      <protection locked="0"/>
    </xf>
    <xf numFmtId="3" fontId="6" fillId="0" borderId="724" xfId="6" applyNumberFormat="1" applyFont="1" applyFill="1" applyBorder="1" applyAlignment="1" applyProtection="1">
      <alignment horizontal="right" vertical="center"/>
      <protection locked="0"/>
    </xf>
    <xf numFmtId="49" fontId="6" fillId="11" borderId="727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728" xfId="6" applyNumberFormat="1" applyFont="1" applyFill="1" applyBorder="1" applyAlignment="1" applyProtection="1">
      <alignment horizontal="center" vertical="center" wrapText="1"/>
      <protection locked="0"/>
    </xf>
    <xf numFmtId="3" fontId="19" fillId="0" borderId="701" xfId="6" applyNumberFormat="1" applyFont="1" applyFill="1" applyBorder="1" applyAlignment="1" applyProtection="1">
      <alignment horizontal="right" vertical="center"/>
      <protection locked="0"/>
    </xf>
    <xf numFmtId="49" fontId="19" fillId="11" borderId="730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731" xfId="6" applyNumberFormat="1" applyFont="1" applyFill="1" applyBorder="1" applyAlignment="1" applyProtection="1">
      <alignment horizontal="center" vertical="center" wrapText="1"/>
      <protection locked="0"/>
    </xf>
    <xf numFmtId="10" fontId="19" fillId="0" borderId="648" xfId="1" applyNumberFormat="1" applyFont="1" applyFill="1" applyBorder="1" applyAlignment="1" applyProtection="1">
      <alignment horizontal="right" vertical="center"/>
      <protection locked="0"/>
    </xf>
    <xf numFmtId="4" fontId="19" fillId="0" borderId="710" xfId="6" applyNumberFormat="1" applyFont="1" applyFill="1" applyBorder="1" applyAlignment="1" applyProtection="1">
      <alignment horizontal="right" vertical="center"/>
      <protection locked="0"/>
    </xf>
    <xf numFmtId="3" fontId="19" fillId="0" borderId="711" xfId="6" applyNumberFormat="1" applyFont="1" applyFill="1" applyBorder="1" applyAlignment="1" applyProtection="1">
      <alignment horizontal="right" vertical="center"/>
      <protection locked="0"/>
    </xf>
    <xf numFmtId="49" fontId="6" fillId="11" borderId="42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8" xfId="6" applyNumberFormat="1" applyFont="1" applyFill="1" applyBorder="1" applyAlignment="1" applyProtection="1">
      <alignment vertical="center" wrapText="1"/>
      <protection locked="0"/>
    </xf>
    <xf numFmtId="49" fontId="6" fillId="0" borderId="73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734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25" xfId="6" applyNumberFormat="1" applyFont="1" applyFill="1" applyBorder="1" applyAlignment="1" applyProtection="1">
      <alignment vertical="center" wrapText="1"/>
      <protection locked="0"/>
    </xf>
    <xf numFmtId="49" fontId="6" fillId="11" borderId="735" xfId="6" applyNumberFormat="1" applyFont="1" applyFill="1" applyBorder="1" applyAlignment="1" applyProtection="1">
      <alignment horizontal="left" vertical="center" wrapText="1"/>
      <protection locked="0"/>
    </xf>
    <xf numFmtId="4" fontId="6" fillId="0" borderId="738" xfId="6" applyNumberFormat="1" applyFont="1" applyFill="1" applyBorder="1" applyAlignment="1" applyProtection="1">
      <alignment horizontal="right" vertical="center"/>
      <protection locked="0"/>
    </xf>
    <xf numFmtId="3" fontId="6" fillId="0" borderId="739" xfId="6" applyNumberFormat="1" applyFont="1" applyFill="1" applyBorder="1" applyAlignment="1" applyProtection="1">
      <alignment horizontal="right" vertical="center"/>
      <protection locked="0"/>
    </xf>
    <xf numFmtId="49" fontId="6" fillId="0" borderId="734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740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741" xfId="6" applyNumberFormat="1" applyFont="1" applyFill="1" applyBorder="1" applyAlignment="1" applyProtection="1">
      <alignment horizontal="center" vertical="center" wrapText="1"/>
      <protection locked="0"/>
    </xf>
    <xf numFmtId="3" fontId="6" fillId="0" borderId="742" xfId="6" applyNumberFormat="1" applyFont="1" applyFill="1" applyBorder="1" applyAlignment="1" applyProtection="1">
      <alignment horizontal="right" vertical="center"/>
      <protection locked="0"/>
    </xf>
    <xf numFmtId="49" fontId="6" fillId="11" borderId="74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741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744" xfId="6" applyNumberFormat="1" applyFont="1" applyFill="1" applyBorder="1" applyAlignment="1" applyProtection="1">
      <alignment horizontal="left" vertical="center" wrapText="1"/>
      <protection locked="0"/>
    </xf>
    <xf numFmtId="10" fontId="6" fillId="0" borderId="745" xfId="1" applyNumberFormat="1" applyFont="1" applyFill="1" applyBorder="1" applyAlignment="1" applyProtection="1">
      <alignment horizontal="right" vertical="center"/>
      <protection locked="0"/>
    </xf>
    <xf numFmtId="4" fontId="6" fillId="0" borderId="746" xfId="6" applyNumberFormat="1" applyFont="1" applyFill="1" applyBorder="1" applyAlignment="1" applyProtection="1">
      <alignment horizontal="right" vertical="center"/>
      <protection locked="0"/>
    </xf>
    <xf numFmtId="3" fontId="6" fillId="0" borderId="747" xfId="6" applyNumberFormat="1" applyFont="1" applyFill="1" applyBorder="1" applyAlignment="1" applyProtection="1">
      <alignment horizontal="right" vertical="center"/>
      <protection locked="0"/>
    </xf>
    <xf numFmtId="49" fontId="6" fillId="11" borderId="748" xfId="6" applyNumberFormat="1" applyFont="1" applyFill="1" applyBorder="1" applyAlignment="1" applyProtection="1">
      <alignment horizontal="left" vertical="center" wrapText="1"/>
      <protection locked="0"/>
    </xf>
    <xf numFmtId="3" fontId="6" fillId="0" borderId="745" xfId="6" applyNumberFormat="1" applyFont="1" applyFill="1" applyBorder="1" applyAlignment="1" applyProtection="1">
      <alignment horizontal="right" vertical="center"/>
      <protection locked="0"/>
    </xf>
    <xf numFmtId="49" fontId="6" fillId="0" borderId="748" xfId="6" applyNumberFormat="1" applyFont="1" applyFill="1" applyBorder="1" applyAlignment="1" applyProtection="1">
      <alignment horizontal="left" vertical="center" wrapText="1"/>
      <protection locked="0"/>
    </xf>
    <xf numFmtId="10" fontId="16" fillId="0" borderId="745" xfId="1" applyNumberFormat="1" applyFont="1" applyFill="1" applyBorder="1" applyAlignment="1" applyProtection="1">
      <alignment horizontal="right" vertical="center"/>
      <protection locked="0"/>
    </xf>
    <xf numFmtId="49" fontId="6" fillId="0" borderId="4" xfId="6" applyNumberFormat="1" applyFont="1" applyFill="1" applyBorder="1" applyAlignment="1" applyProtection="1">
      <alignment vertical="center" wrapText="1"/>
      <protection locked="0"/>
    </xf>
    <xf numFmtId="49" fontId="15" fillId="13" borderId="178" xfId="6" applyNumberFormat="1" applyFont="1" applyFill="1" applyBorder="1" applyAlignment="1" applyProtection="1">
      <alignment horizontal="left" vertical="center" wrapText="1"/>
      <protection locked="0"/>
    </xf>
    <xf numFmtId="49" fontId="15" fillId="13" borderId="179" xfId="6" applyNumberFormat="1" applyFont="1" applyFill="1" applyBorder="1" applyAlignment="1" applyProtection="1">
      <alignment horizontal="center" vertical="center" wrapText="1"/>
      <protection locked="0"/>
    </xf>
    <xf numFmtId="10" fontId="19" fillId="0" borderId="751" xfId="1" applyNumberFormat="1" applyFont="1" applyFill="1" applyBorder="1" applyAlignment="1" applyProtection="1">
      <alignment horizontal="right" vertical="center"/>
      <protection locked="0"/>
    </xf>
    <xf numFmtId="49" fontId="6" fillId="11" borderId="752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753" xfId="6" applyNumberFormat="1" applyFont="1" applyFill="1" applyBorder="1" applyAlignment="1" applyProtection="1">
      <alignment horizontal="center" vertical="center" wrapText="1"/>
      <protection locked="0"/>
    </xf>
    <xf numFmtId="3" fontId="6" fillId="0" borderId="751" xfId="6" applyNumberFormat="1" applyFont="1" applyFill="1" applyBorder="1" applyAlignment="1" applyProtection="1">
      <alignment horizontal="right" vertical="center"/>
      <protection locked="0"/>
    </xf>
    <xf numFmtId="49" fontId="6" fillId="11" borderId="755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745" xfId="6" applyNumberFormat="1" applyFont="1" applyFill="1" applyBorder="1" applyAlignment="1" applyProtection="1">
      <alignment horizontal="right" vertical="center"/>
      <protection locked="0"/>
    </xf>
    <xf numFmtId="4" fontId="11" fillId="0" borderId="745" xfId="6" applyNumberFormat="1" applyFont="1" applyFill="1" applyBorder="1" applyAlignment="1" applyProtection="1">
      <alignment horizontal="right" vertical="center"/>
      <protection locked="0"/>
    </xf>
    <xf numFmtId="3" fontId="11" fillId="0" borderId="745" xfId="6" applyNumberFormat="1" applyFont="1" applyFill="1" applyBorder="1" applyAlignment="1" applyProtection="1">
      <alignment horizontal="right" vertical="center"/>
      <protection locked="0"/>
    </xf>
    <xf numFmtId="4" fontId="6" fillId="0" borderId="758" xfId="6" applyNumberFormat="1" applyFont="1" applyFill="1" applyBorder="1" applyAlignment="1" applyProtection="1">
      <alignment horizontal="right" vertical="center"/>
      <protection locked="0"/>
    </xf>
    <xf numFmtId="3" fontId="6" fillId="0" borderId="759" xfId="6" applyNumberFormat="1" applyFont="1" applyFill="1" applyBorder="1" applyAlignment="1" applyProtection="1">
      <alignment horizontal="right" vertical="center"/>
      <protection locked="0"/>
    </xf>
    <xf numFmtId="49" fontId="6" fillId="11" borderId="760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761" xfId="6" applyNumberFormat="1" applyFont="1" applyFill="1" applyBorder="1" applyAlignment="1" applyProtection="1">
      <alignment horizontal="center" vertical="center" wrapText="1"/>
      <protection locked="0"/>
    </xf>
    <xf numFmtId="10" fontId="6" fillId="0" borderId="751" xfId="1" applyNumberFormat="1" applyFont="1" applyFill="1" applyBorder="1" applyAlignment="1" applyProtection="1">
      <alignment horizontal="right" vertical="center"/>
      <protection locked="0"/>
    </xf>
    <xf numFmtId="10" fontId="11" fillId="0" borderId="745" xfId="1" applyNumberFormat="1" applyFont="1" applyFill="1" applyBorder="1" applyAlignment="1" applyProtection="1">
      <alignment horizontal="right" vertical="center"/>
      <protection locked="0"/>
    </xf>
    <xf numFmtId="0" fontId="63" fillId="0" borderId="0" xfId="0" applyFont="1" applyAlignment="1">
      <alignment vertical="center"/>
    </xf>
    <xf numFmtId="4" fontId="15" fillId="6" borderId="5" xfId="6" applyNumberFormat="1" applyFont="1" applyFill="1" applyBorder="1" applyAlignment="1" applyProtection="1">
      <alignment horizontal="right" vertical="center"/>
      <protection locked="0"/>
    </xf>
    <xf numFmtId="3" fontId="15" fillId="6" borderId="5" xfId="6" applyNumberFormat="1" applyFont="1" applyFill="1" applyBorder="1" applyAlignment="1" applyProtection="1">
      <alignment horizontal="right" vertical="center"/>
      <protection locked="0"/>
    </xf>
    <xf numFmtId="49" fontId="6" fillId="15" borderId="173" xfId="6" applyNumberFormat="1" applyFont="1" applyFill="1" applyBorder="1" applyAlignment="1" applyProtection="1">
      <alignment horizontal="left" vertical="center" wrapText="1"/>
      <protection locked="0"/>
    </xf>
    <xf numFmtId="49" fontId="6" fillId="15" borderId="762" xfId="6" applyNumberFormat="1" applyFont="1" applyFill="1" applyBorder="1" applyAlignment="1" applyProtection="1">
      <alignment horizontal="center" vertical="center" wrapText="1"/>
      <protection locked="0"/>
    </xf>
    <xf numFmtId="3" fontId="6" fillId="0" borderId="745" xfId="6" applyNumberFormat="1" applyFont="1" applyFill="1" applyBorder="1" applyAlignment="1" applyProtection="1">
      <alignment vertical="center"/>
      <protection locked="0"/>
    </xf>
    <xf numFmtId="49" fontId="6" fillId="0" borderId="625" xfId="6" applyNumberFormat="1" applyFont="1" applyFill="1" applyBorder="1" applyAlignment="1" applyProtection="1">
      <alignment horizontal="left" vertical="center" wrapText="1"/>
      <protection locked="0"/>
    </xf>
    <xf numFmtId="4" fontId="16" fillId="0" borderId="745" xfId="6" applyNumberFormat="1" applyFont="1" applyFill="1" applyBorder="1" applyAlignment="1" applyProtection="1">
      <alignment vertical="center"/>
      <protection locked="0"/>
    </xf>
    <xf numFmtId="3" fontId="16" fillId="0" borderId="745" xfId="6" applyNumberFormat="1" applyFont="1" applyFill="1" applyBorder="1" applyAlignment="1" applyProtection="1">
      <alignment vertical="center"/>
      <protection locked="0"/>
    </xf>
    <xf numFmtId="4" fontId="6" fillId="0" borderId="745" xfId="6" applyNumberFormat="1" applyFont="1" applyFill="1" applyBorder="1" applyAlignment="1" applyProtection="1">
      <alignment vertical="center"/>
      <protection locked="0"/>
    </xf>
    <xf numFmtId="4" fontId="11" fillId="0" borderId="14" xfId="6" applyNumberFormat="1" applyFont="1" applyFill="1" applyBorder="1" applyAlignment="1" applyProtection="1">
      <alignment vertical="center"/>
      <protection locked="0"/>
    </xf>
    <xf numFmtId="3" fontId="11" fillId="0" borderId="14" xfId="6" applyNumberFormat="1" applyFont="1" applyFill="1" applyBorder="1" applyAlignment="1" applyProtection="1">
      <alignment vertical="center"/>
      <protection locked="0"/>
    </xf>
    <xf numFmtId="4" fontId="19" fillId="0" borderId="758" xfId="6" applyNumberFormat="1" applyFont="1" applyFill="1" applyBorder="1" applyAlignment="1" applyProtection="1">
      <alignment horizontal="right" vertical="center"/>
      <protection locked="0"/>
    </xf>
    <xf numFmtId="3" fontId="19" fillId="0" borderId="759" xfId="6" applyNumberFormat="1" applyFont="1" applyFill="1" applyBorder="1" applyAlignment="1" applyProtection="1">
      <alignment horizontal="right" vertical="center"/>
      <protection locked="0"/>
    </xf>
    <xf numFmtId="3" fontId="19" fillId="0" borderId="751" xfId="6" applyNumberFormat="1" applyFont="1" applyFill="1" applyBorder="1" applyAlignment="1" applyProtection="1">
      <alignment vertical="center"/>
      <protection locked="0"/>
    </xf>
    <xf numFmtId="49" fontId="19" fillId="11" borderId="33" xfId="6" applyNumberFormat="1" applyFont="1" applyFill="1" applyBorder="1" applyAlignment="1" applyProtection="1">
      <alignment horizontal="left" vertical="center" wrapText="1"/>
      <protection locked="0"/>
    </xf>
    <xf numFmtId="49" fontId="19" fillId="0" borderId="488" xfId="6" applyNumberFormat="1" applyFont="1" applyFill="1" applyBorder="1" applyAlignment="1" applyProtection="1">
      <alignment horizontal="center" vertical="center" wrapText="1"/>
      <protection locked="0"/>
    </xf>
    <xf numFmtId="0" fontId="59" fillId="0" borderId="14" xfId="0" applyFont="1" applyBorder="1" applyAlignment="1">
      <alignment horizontal="center" vertical="center" wrapText="1"/>
    </xf>
    <xf numFmtId="3" fontId="19" fillId="0" borderId="16" xfId="6" applyNumberFormat="1" applyFont="1" applyFill="1" applyBorder="1" applyAlignment="1" applyProtection="1">
      <alignment vertical="center"/>
      <protection locked="0"/>
    </xf>
    <xf numFmtId="49" fontId="19" fillId="11" borderId="614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764" xfId="6" applyNumberFormat="1" applyFont="1" applyFill="1" applyBorder="1" applyAlignment="1" applyProtection="1">
      <alignment horizontal="center" vertical="center" wrapText="1"/>
      <protection locked="0"/>
    </xf>
    <xf numFmtId="2" fontId="6" fillId="0" borderId="765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766" xfId="6" applyNumberFormat="1" applyFont="1" applyFill="1" applyBorder="1" applyAlignment="1" applyProtection="1">
      <alignment horizontal="center" vertical="center" wrapText="1"/>
      <protection locked="0"/>
    </xf>
    <xf numFmtId="2" fontId="6" fillId="0" borderId="606" xfId="6" applyNumberFormat="1" applyFont="1" applyFill="1" applyBorder="1" applyAlignment="1" applyProtection="1">
      <alignment horizontal="left" vertical="center" wrapText="1"/>
      <protection locked="0"/>
    </xf>
    <xf numFmtId="10" fontId="6" fillId="0" borderId="767" xfId="1" applyNumberFormat="1" applyFont="1" applyFill="1" applyBorder="1" applyAlignment="1" applyProtection="1">
      <alignment horizontal="right" vertical="center"/>
      <protection locked="0"/>
    </xf>
    <xf numFmtId="4" fontId="6" fillId="0" borderId="768" xfId="6" applyNumberFormat="1" applyFont="1" applyFill="1" applyBorder="1" applyAlignment="1" applyProtection="1">
      <alignment horizontal="right" vertical="center"/>
      <protection locked="0"/>
    </xf>
    <xf numFmtId="3" fontId="6" fillId="0" borderId="769" xfId="6" applyNumberFormat="1" applyFont="1" applyFill="1" applyBorder="1" applyAlignment="1" applyProtection="1">
      <alignment horizontal="right" vertical="center"/>
      <protection locked="0"/>
    </xf>
    <xf numFmtId="3" fontId="6" fillId="0" borderId="767" xfId="6" applyNumberFormat="1" applyFont="1" applyFill="1" applyBorder="1" applyAlignment="1" applyProtection="1">
      <alignment vertical="center"/>
      <protection locked="0"/>
    </xf>
    <xf numFmtId="49" fontId="6" fillId="11" borderId="770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771" xfId="6" applyNumberFormat="1" applyFont="1" applyFill="1" applyBorder="1" applyAlignment="1" applyProtection="1">
      <alignment horizontal="center" vertical="center" wrapText="1"/>
      <protection locked="0"/>
    </xf>
    <xf numFmtId="10" fontId="6" fillId="0" borderId="772" xfId="1" applyNumberFormat="1" applyFont="1" applyFill="1" applyBorder="1" applyAlignment="1" applyProtection="1">
      <alignment horizontal="right" vertical="center"/>
      <protection locked="0"/>
    </xf>
    <xf numFmtId="4" fontId="6" fillId="0" borderId="773" xfId="6" applyNumberFormat="1" applyFont="1" applyFill="1" applyBorder="1" applyAlignment="1" applyProtection="1">
      <alignment horizontal="right" vertical="center"/>
      <protection locked="0"/>
    </xf>
    <xf numFmtId="3" fontId="6" fillId="0" borderId="774" xfId="6" applyNumberFormat="1" applyFont="1" applyFill="1" applyBorder="1" applyAlignment="1" applyProtection="1">
      <alignment horizontal="right" vertical="center"/>
      <protection locked="0"/>
    </xf>
    <xf numFmtId="3" fontId="6" fillId="0" borderId="772" xfId="6" applyNumberFormat="1" applyFont="1" applyFill="1" applyBorder="1" applyAlignment="1" applyProtection="1">
      <alignment vertical="center"/>
      <protection locked="0"/>
    </xf>
    <xf numFmtId="49" fontId="6" fillId="0" borderId="775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776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777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778" xfId="6" applyNumberFormat="1" applyFont="1" applyFill="1" applyBorder="1" applyAlignment="1" applyProtection="1">
      <alignment horizontal="center" vertical="center" wrapText="1"/>
      <protection locked="0"/>
    </xf>
    <xf numFmtId="0" fontId="6" fillId="0" borderId="774" xfId="0" applyFont="1" applyBorder="1" applyAlignment="1">
      <alignment horizontal="left" vertical="center" wrapText="1"/>
    </xf>
    <xf numFmtId="49" fontId="6" fillId="0" borderId="779" xfId="6" applyNumberFormat="1" applyFont="1" applyFill="1" applyBorder="1" applyAlignment="1" applyProtection="1">
      <alignment horizontal="center" vertical="center" wrapText="1"/>
      <protection locked="0"/>
    </xf>
    <xf numFmtId="0" fontId="63" fillId="0" borderId="16" xfId="0" applyFont="1" applyBorder="1" applyAlignment="1">
      <alignment horizontal="center" vertical="center" wrapText="1"/>
    </xf>
    <xf numFmtId="49" fontId="6" fillId="11" borderId="780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775" xfId="6" applyNumberFormat="1" applyFont="1" applyFill="1" applyBorder="1" applyAlignment="1" applyProtection="1">
      <alignment horizontal="center" vertical="center" wrapText="1"/>
      <protection locked="0"/>
    </xf>
    <xf numFmtId="10" fontId="16" fillId="0" borderId="772" xfId="1" applyNumberFormat="1" applyFont="1" applyFill="1" applyBorder="1" applyAlignment="1" applyProtection="1">
      <alignment horizontal="right" vertical="center"/>
      <protection locked="0"/>
    </xf>
    <xf numFmtId="4" fontId="16" fillId="0" borderId="772" xfId="6" applyNumberFormat="1" applyFont="1" applyFill="1" applyBorder="1" applyAlignment="1" applyProtection="1">
      <alignment vertical="center"/>
      <protection locked="0"/>
    </xf>
    <xf numFmtId="3" fontId="16" fillId="0" borderId="772" xfId="6" applyNumberFormat="1" applyFont="1" applyFill="1" applyBorder="1" applyAlignment="1" applyProtection="1">
      <alignment vertical="center"/>
      <protection locked="0"/>
    </xf>
    <xf numFmtId="10" fontId="19" fillId="0" borderId="772" xfId="1" applyNumberFormat="1" applyFont="1" applyFill="1" applyBorder="1" applyAlignment="1" applyProtection="1">
      <alignment horizontal="right" vertical="center"/>
      <protection locked="0"/>
    </xf>
    <xf numFmtId="4" fontId="19" fillId="0" borderId="773" xfId="6" applyNumberFormat="1" applyFont="1" applyFill="1" applyBorder="1" applyAlignment="1" applyProtection="1">
      <alignment horizontal="right" vertical="center"/>
      <protection locked="0"/>
    </xf>
    <xf numFmtId="3" fontId="19" fillId="0" borderId="774" xfId="6" applyNumberFormat="1" applyFont="1" applyFill="1" applyBorder="1" applyAlignment="1" applyProtection="1">
      <alignment horizontal="right" vertical="center"/>
      <protection locked="0"/>
    </xf>
    <xf numFmtId="49" fontId="6" fillId="11" borderId="77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779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774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614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777" xfId="6" applyNumberFormat="1" applyFont="1" applyFill="1" applyBorder="1" applyAlignment="1" applyProtection="1">
      <alignment horizontal="center" vertical="center" wrapText="1"/>
      <protection locked="0"/>
    </xf>
    <xf numFmtId="2" fontId="6" fillId="0" borderId="782" xfId="6" applyNumberFormat="1" applyFont="1" applyFill="1" applyBorder="1" applyAlignment="1" applyProtection="1">
      <alignment horizontal="left" vertical="center" wrapText="1"/>
      <protection locked="0"/>
    </xf>
    <xf numFmtId="3" fontId="6" fillId="0" borderId="654" xfId="6" applyNumberFormat="1" applyFont="1" applyFill="1" applyBorder="1" applyAlignment="1" applyProtection="1">
      <alignment vertical="center"/>
      <protection locked="0"/>
    </xf>
    <xf numFmtId="49" fontId="6" fillId="11" borderId="783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228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78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785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786" xfId="6" applyNumberFormat="1" applyFont="1" applyFill="1" applyBorder="1" applyAlignment="1" applyProtection="1">
      <alignment horizontal="left" vertical="center" wrapText="1"/>
      <protection locked="0"/>
    </xf>
    <xf numFmtId="4" fontId="6" fillId="0" borderId="772" xfId="6" applyNumberFormat="1" applyFont="1" applyFill="1" applyBorder="1" applyAlignment="1" applyProtection="1">
      <alignment vertical="center"/>
      <protection locked="0"/>
    </xf>
    <xf numFmtId="10" fontId="11" fillId="0" borderId="772" xfId="1" applyNumberFormat="1" applyFont="1" applyFill="1" applyBorder="1" applyAlignment="1" applyProtection="1">
      <alignment horizontal="right" vertical="center"/>
      <protection locked="0"/>
    </xf>
    <xf numFmtId="4" fontId="11" fillId="0" borderId="772" xfId="6" applyNumberFormat="1" applyFont="1" applyFill="1" applyBorder="1" applyAlignment="1" applyProtection="1">
      <alignment vertical="center"/>
      <protection locked="0"/>
    </xf>
    <xf numFmtId="3" fontId="11" fillId="0" borderId="772" xfId="6" applyNumberFormat="1" applyFont="1" applyFill="1" applyBorder="1" applyAlignment="1" applyProtection="1">
      <alignment vertical="center"/>
      <protection locked="0"/>
    </xf>
    <xf numFmtId="49" fontId="6" fillId="11" borderId="614" xfId="6" applyNumberFormat="1" applyFont="1" applyFill="1" applyBorder="1" applyAlignment="1" applyProtection="1">
      <alignment horizontal="center" vertical="center" wrapText="1"/>
      <protection locked="0"/>
    </xf>
    <xf numFmtId="0" fontId="63" fillId="0" borderId="16" xfId="0" applyFont="1" applyBorder="1" applyAlignment="1">
      <alignment vertical="center" wrapText="1"/>
    </xf>
    <xf numFmtId="49" fontId="6" fillId="11" borderId="787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788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789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790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791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792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793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79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795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794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795" xfId="6" applyNumberFormat="1" applyFont="1" applyFill="1" applyBorder="1" applyAlignment="1" applyProtection="1">
      <alignment horizontal="center" vertical="center" wrapText="1"/>
      <protection locked="0"/>
    </xf>
    <xf numFmtId="4" fontId="19" fillId="0" borderId="768" xfId="6" applyNumberFormat="1" applyFont="1" applyFill="1" applyBorder="1" applyAlignment="1" applyProtection="1">
      <alignment horizontal="right" vertical="center"/>
      <protection locked="0"/>
    </xf>
    <xf numFmtId="3" fontId="19" fillId="0" borderId="769" xfId="6" applyNumberFormat="1" applyFont="1" applyFill="1" applyBorder="1" applyAlignment="1" applyProtection="1">
      <alignment horizontal="right" vertical="center"/>
      <protection locked="0"/>
    </xf>
    <xf numFmtId="49" fontId="6" fillId="11" borderId="796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797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764" xfId="6" applyNumberFormat="1" applyFont="1" applyFill="1" applyBorder="1" applyAlignment="1" applyProtection="1">
      <alignment horizontal="center" vertical="center" wrapText="1"/>
      <protection locked="0"/>
    </xf>
    <xf numFmtId="2" fontId="6" fillId="0" borderId="798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799" xfId="6" applyNumberFormat="1" applyFont="1" applyFill="1" applyBorder="1" applyAlignment="1" applyProtection="1">
      <alignment horizontal="center" vertical="center" wrapText="1"/>
      <protection locked="0"/>
    </xf>
    <xf numFmtId="2" fontId="6" fillId="0" borderId="697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737" xfId="6" applyNumberFormat="1" applyFont="1" applyFill="1" applyBorder="1" applyAlignment="1" applyProtection="1">
      <alignment horizontal="center" vertical="center" wrapText="1"/>
      <protection locked="0"/>
    </xf>
    <xf numFmtId="0" fontId="63" fillId="0" borderId="25" xfId="0" applyFont="1" applyBorder="1" applyAlignment="1">
      <alignment vertical="center" wrapText="1"/>
    </xf>
    <xf numFmtId="10" fontId="19" fillId="0" borderId="767" xfId="1" applyNumberFormat="1" applyFont="1" applyFill="1" applyBorder="1" applyAlignment="1" applyProtection="1">
      <alignment horizontal="right" vertical="center"/>
      <protection locked="0"/>
    </xf>
    <xf numFmtId="49" fontId="6" fillId="11" borderId="802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697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00" xfId="6" applyNumberFormat="1" applyFont="1" applyFill="1" applyBorder="1" applyAlignment="1" applyProtection="1">
      <alignment vertical="center" wrapText="1"/>
      <protection locked="0"/>
    </xf>
    <xf numFmtId="49" fontId="6" fillId="11" borderId="801" xfId="6" applyNumberFormat="1" applyFont="1" applyFill="1" applyBorder="1" applyAlignment="1" applyProtection="1">
      <alignment vertical="center" wrapText="1"/>
      <protection locked="0"/>
    </xf>
    <xf numFmtId="49" fontId="6" fillId="11" borderId="80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0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05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798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799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767" xfId="6" applyNumberFormat="1" applyFont="1" applyFill="1" applyBorder="1" applyAlignment="1" applyProtection="1">
      <alignment horizontal="right" vertical="center"/>
      <protection locked="0"/>
    </xf>
    <xf numFmtId="3" fontId="6" fillId="0" borderId="767" xfId="6" applyNumberFormat="1" applyFont="1" applyFill="1" applyBorder="1" applyAlignment="1" applyProtection="1">
      <alignment horizontal="right" vertical="center"/>
      <protection locked="0"/>
    </xf>
    <xf numFmtId="49" fontId="6" fillId="11" borderId="806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768" xfId="6" applyNumberFormat="1" applyFont="1" applyFill="1" applyBorder="1" applyAlignment="1" applyProtection="1">
      <alignment horizontal="center" vertical="center" wrapText="1"/>
      <protection locked="0"/>
    </xf>
    <xf numFmtId="4" fontId="16" fillId="0" borderId="16" xfId="6" applyNumberFormat="1" applyFont="1" applyFill="1" applyBorder="1" applyAlignment="1" applyProtection="1">
      <alignment vertical="center"/>
      <protection locked="0"/>
    </xf>
    <xf numFmtId="3" fontId="16" fillId="0" borderId="16" xfId="6" applyNumberFormat="1" applyFont="1" applyFill="1" applyBorder="1" applyAlignment="1" applyProtection="1">
      <alignment vertical="center"/>
      <protection locked="0"/>
    </xf>
    <xf numFmtId="49" fontId="6" fillId="11" borderId="798" xfId="6" applyNumberFormat="1" applyFont="1" applyFill="1" applyBorder="1" applyAlignment="1" applyProtection="1">
      <alignment vertical="center" wrapText="1"/>
      <protection locked="0"/>
    </xf>
    <xf numFmtId="4" fontId="11" fillId="0" borderId="5" xfId="6" applyNumberFormat="1" applyFont="1" applyFill="1" applyBorder="1" applyAlignment="1" applyProtection="1">
      <alignment vertical="center"/>
      <protection locked="0"/>
    </xf>
    <xf numFmtId="3" fontId="11" fillId="0" borderId="5" xfId="6" applyNumberFormat="1" applyFont="1" applyFill="1" applyBorder="1" applyAlignment="1" applyProtection="1">
      <alignment vertical="center"/>
      <protection locked="0"/>
    </xf>
    <xf numFmtId="0" fontId="63" fillId="0" borderId="4" xfId="0" applyFont="1" applyBorder="1" applyAlignment="1">
      <alignment vertical="center" wrapText="1"/>
    </xf>
    <xf numFmtId="3" fontId="6" fillId="0" borderId="7" xfId="6" applyNumberFormat="1" applyFont="1" applyFill="1" applyBorder="1" applyAlignment="1" applyProtection="1">
      <alignment vertical="center"/>
      <protection locked="0"/>
    </xf>
    <xf numFmtId="49" fontId="6" fillId="11" borderId="809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11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12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81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14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815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16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817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18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819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820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21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22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823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824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825" xfId="6" applyNumberFormat="1" applyFont="1" applyFill="1" applyBorder="1" applyAlignment="1" applyProtection="1">
      <alignment horizontal="left" vertical="center" wrapText="1"/>
      <protection locked="0"/>
    </xf>
    <xf numFmtId="4" fontId="15" fillId="12" borderId="2" xfId="6" applyNumberFormat="1" applyFont="1" applyFill="1" applyBorder="1" applyAlignment="1" applyProtection="1">
      <alignment vertical="center"/>
      <protection locked="0"/>
    </xf>
    <xf numFmtId="3" fontId="15" fillId="12" borderId="2" xfId="6" applyNumberFormat="1" applyFont="1" applyFill="1" applyBorder="1" applyAlignment="1" applyProtection="1">
      <alignment vertical="center"/>
      <protection locked="0"/>
    </xf>
    <xf numFmtId="10" fontId="19" fillId="0" borderId="826" xfId="1" applyNumberFormat="1" applyFont="1" applyFill="1" applyBorder="1" applyAlignment="1" applyProtection="1">
      <alignment horizontal="right" vertical="center"/>
      <protection locked="0"/>
    </xf>
    <xf numFmtId="3" fontId="19" fillId="0" borderId="9" xfId="6" applyNumberFormat="1" applyFont="1" applyFill="1" applyBorder="1" applyAlignment="1" applyProtection="1">
      <alignment vertical="center"/>
      <protection locked="0"/>
    </xf>
    <xf numFmtId="49" fontId="19" fillId="11" borderId="821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822" xfId="6" applyNumberFormat="1" applyFont="1" applyFill="1" applyBorder="1" applyAlignment="1" applyProtection="1">
      <alignment horizontal="center" vertical="center" wrapText="1"/>
      <protection locked="0"/>
    </xf>
    <xf numFmtId="3" fontId="19" fillId="0" borderId="826" xfId="6" applyNumberFormat="1" applyFont="1" applyFill="1" applyBorder="1" applyAlignment="1" applyProtection="1">
      <alignment vertical="center"/>
      <protection locked="0"/>
    </xf>
    <xf numFmtId="49" fontId="19" fillId="11" borderId="30" xfId="6" applyNumberFormat="1" applyFont="1" applyFill="1" applyBorder="1" applyAlignment="1" applyProtection="1">
      <alignment horizontal="left" vertical="center" wrapText="1"/>
      <protection locked="0"/>
    </xf>
    <xf numFmtId="3" fontId="6" fillId="0" borderId="826" xfId="6" applyNumberFormat="1" applyFont="1" applyFill="1" applyBorder="1" applyAlignment="1" applyProtection="1">
      <alignment vertical="center"/>
      <protection locked="0"/>
    </xf>
    <xf numFmtId="49" fontId="6" fillId="0" borderId="828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29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821" xfId="6" applyNumberFormat="1" applyFont="1" applyFill="1" applyBorder="1" applyAlignment="1" applyProtection="1">
      <alignment horizontal="left" vertical="center" wrapText="1"/>
      <protection locked="0"/>
    </xf>
    <xf numFmtId="4" fontId="16" fillId="0" borderId="826" xfId="6" applyNumberFormat="1" applyFont="1" applyFill="1" applyBorder="1" applyAlignment="1" applyProtection="1">
      <alignment vertical="center"/>
      <protection locked="0"/>
    </xf>
    <xf numFmtId="3" fontId="16" fillId="0" borderId="826" xfId="6" applyNumberFormat="1" applyFont="1" applyFill="1" applyBorder="1" applyAlignment="1" applyProtection="1">
      <alignment vertical="center"/>
      <protection locked="0"/>
    </xf>
    <xf numFmtId="4" fontId="6" fillId="0" borderId="826" xfId="6" applyNumberFormat="1" applyFont="1" applyFill="1" applyBorder="1" applyAlignment="1" applyProtection="1">
      <alignment vertical="center"/>
      <protection locked="0"/>
    </xf>
    <xf numFmtId="4" fontId="11" fillId="12" borderId="2" xfId="6" applyNumberFormat="1" applyFont="1" applyFill="1" applyBorder="1" applyAlignment="1" applyProtection="1">
      <alignment vertical="center"/>
      <protection locked="0"/>
    </xf>
    <xf numFmtId="3" fontId="11" fillId="12" borderId="2" xfId="6" applyNumberFormat="1" applyFont="1" applyFill="1" applyBorder="1" applyAlignment="1" applyProtection="1">
      <alignment vertical="center"/>
      <protection locked="0"/>
    </xf>
    <xf numFmtId="4" fontId="19" fillId="0" borderId="830" xfId="6" applyNumberFormat="1" applyFont="1" applyFill="1" applyBorder="1" applyAlignment="1" applyProtection="1">
      <alignment horizontal="right" vertical="center"/>
      <protection locked="0"/>
    </xf>
    <xf numFmtId="3" fontId="19" fillId="0" borderId="831" xfId="6" applyNumberFormat="1" applyFont="1" applyFill="1" applyBorder="1" applyAlignment="1" applyProtection="1">
      <alignment horizontal="right" vertical="center"/>
      <protection locked="0"/>
    </xf>
    <xf numFmtId="3" fontId="19" fillId="0" borderId="826" xfId="6" applyNumberFormat="1" applyFont="1" applyFill="1" applyBorder="1" applyAlignment="1" applyProtection="1">
      <alignment horizontal="right" vertical="center"/>
      <protection locked="0"/>
    </xf>
    <xf numFmtId="49" fontId="19" fillId="11" borderId="828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829" xfId="6" applyNumberFormat="1" applyFont="1" applyFill="1" applyBorder="1" applyAlignment="1" applyProtection="1">
      <alignment horizontal="center" vertical="center" wrapText="1"/>
      <protection locked="0"/>
    </xf>
    <xf numFmtId="49" fontId="19" fillId="11" borderId="783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823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832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2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25" xfId="6" applyNumberFormat="1" applyFont="1" applyFill="1" applyBorder="1" applyAlignment="1" applyProtection="1">
      <alignment horizontal="center" vertical="center" wrapText="1"/>
      <protection locked="0"/>
    </xf>
    <xf numFmtId="4" fontId="11" fillId="0" borderId="165" xfId="6" applyNumberFormat="1" applyFont="1" applyFill="1" applyBorder="1" applyAlignment="1" applyProtection="1">
      <alignment vertical="center"/>
      <protection locked="0"/>
    </xf>
    <xf numFmtId="3" fontId="11" fillId="0" borderId="165" xfId="6" applyNumberFormat="1" applyFont="1" applyFill="1" applyBorder="1" applyAlignment="1" applyProtection="1">
      <alignment vertical="center"/>
      <protection locked="0"/>
    </xf>
    <xf numFmtId="4" fontId="6" fillId="0" borderId="835" xfId="6" applyNumberFormat="1" applyFont="1" applyFill="1" applyBorder="1" applyAlignment="1" applyProtection="1">
      <alignment horizontal="right" vertical="center"/>
      <protection locked="0"/>
    </xf>
    <xf numFmtId="3" fontId="6" fillId="0" borderId="836" xfId="6" applyNumberFormat="1" applyFont="1" applyFill="1" applyBorder="1" applyAlignment="1" applyProtection="1">
      <alignment horizontal="right" vertical="center"/>
      <protection locked="0"/>
    </xf>
    <xf numFmtId="49" fontId="6" fillId="11" borderId="837" xfId="6" applyNumberFormat="1" applyFont="1" applyFill="1" applyBorder="1" applyAlignment="1" applyProtection="1">
      <alignment vertical="center" wrapText="1"/>
      <protection locked="0"/>
    </xf>
    <xf numFmtId="49" fontId="6" fillId="11" borderId="835" xfId="6" applyNumberFormat="1" applyFont="1" applyFill="1" applyBorder="1" applyAlignment="1" applyProtection="1">
      <alignment vertical="center" wrapText="1"/>
      <protection locked="0"/>
    </xf>
    <xf numFmtId="49" fontId="6" fillId="0" borderId="837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38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837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39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40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838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69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841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842" xfId="6" applyNumberFormat="1" applyFont="1" applyFill="1" applyBorder="1" applyAlignment="1" applyProtection="1">
      <alignment horizontal="right" vertical="center"/>
      <protection locked="0"/>
    </xf>
    <xf numFmtId="3" fontId="6" fillId="0" borderId="843" xfId="6" applyNumberFormat="1" applyFont="1" applyFill="1" applyBorder="1" applyAlignment="1" applyProtection="1">
      <alignment horizontal="right" vertical="center"/>
      <protection locked="0"/>
    </xf>
    <xf numFmtId="49" fontId="6" fillId="11" borderId="84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45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846" xfId="6" applyNumberFormat="1" applyFont="1" applyFill="1" applyBorder="1" applyAlignment="1" applyProtection="1">
      <alignment horizontal="right" vertical="center"/>
      <protection locked="0"/>
    </xf>
    <xf numFmtId="3" fontId="6" fillId="0" borderId="847" xfId="6" applyNumberFormat="1" applyFont="1" applyFill="1" applyBorder="1" applyAlignment="1" applyProtection="1">
      <alignment horizontal="right" vertical="center"/>
      <protection locked="0"/>
    </xf>
    <xf numFmtId="49" fontId="6" fillId="11" borderId="848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49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850" xfId="6" applyNumberFormat="1" applyFont="1" applyFill="1" applyBorder="1" applyAlignment="1" applyProtection="1">
      <alignment horizontal="right" vertical="center"/>
      <protection locked="0"/>
    </xf>
    <xf numFmtId="3" fontId="6" fillId="0" borderId="851" xfId="6" applyNumberFormat="1" applyFont="1" applyFill="1" applyBorder="1" applyAlignment="1" applyProtection="1">
      <alignment horizontal="right" vertical="center"/>
      <protection locked="0"/>
    </xf>
    <xf numFmtId="49" fontId="6" fillId="11" borderId="852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53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854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855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30" xfId="6" applyNumberFormat="1" applyFont="1" applyFill="1" applyBorder="1" applyAlignment="1" applyProtection="1">
      <alignment vertical="center" wrapText="1"/>
      <protection locked="0"/>
    </xf>
    <xf numFmtId="49" fontId="6" fillId="0" borderId="798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857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858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859" xfId="6" applyNumberFormat="1" applyFont="1" applyFill="1" applyBorder="1" applyAlignment="1" applyProtection="1">
      <alignment vertical="center" wrapText="1"/>
      <protection locked="0"/>
    </xf>
    <xf numFmtId="49" fontId="6" fillId="0" borderId="614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853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860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615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861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862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863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864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865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861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62" xfId="6" applyNumberFormat="1" applyFont="1" applyFill="1" applyBorder="1" applyAlignment="1" applyProtection="1">
      <alignment horizontal="center" vertical="center" wrapText="1"/>
      <protection locked="0"/>
    </xf>
    <xf numFmtId="3" fontId="6" fillId="0" borderId="866" xfId="6" applyNumberFormat="1" applyFont="1" applyFill="1" applyBorder="1" applyAlignment="1" applyProtection="1">
      <alignment horizontal="right" vertical="center"/>
      <protection locked="0"/>
    </xf>
    <xf numFmtId="49" fontId="6" fillId="11" borderId="867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68" xfId="6" applyNumberFormat="1" applyFont="1" applyFill="1" applyBorder="1" applyAlignment="1" applyProtection="1">
      <alignment horizontal="center" vertical="center" wrapText="1"/>
      <protection locked="0"/>
    </xf>
    <xf numFmtId="10" fontId="19" fillId="0" borderId="866" xfId="1" applyNumberFormat="1" applyFont="1" applyFill="1" applyBorder="1" applyAlignment="1" applyProtection="1">
      <alignment horizontal="right" vertical="center"/>
      <protection locked="0"/>
    </xf>
    <xf numFmtId="4" fontId="19" fillId="0" borderId="850" xfId="6" applyNumberFormat="1" applyFont="1" applyFill="1" applyBorder="1" applyAlignment="1" applyProtection="1">
      <alignment horizontal="right" vertical="center"/>
      <protection locked="0"/>
    </xf>
    <xf numFmtId="3" fontId="19" fillId="0" borderId="851" xfId="6" applyNumberFormat="1" applyFont="1" applyFill="1" applyBorder="1" applyAlignment="1" applyProtection="1">
      <alignment horizontal="right" vertical="center"/>
      <protection locked="0"/>
    </xf>
    <xf numFmtId="3" fontId="19" fillId="6" borderId="866" xfId="6" applyNumberFormat="1" applyFont="1" applyFill="1" applyBorder="1" applyAlignment="1" applyProtection="1">
      <alignment horizontal="right" vertical="center"/>
      <protection locked="0"/>
    </xf>
    <xf numFmtId="49" fontId="19" fillId="0" borderId="140" xfId="6" applyNumberFormat="1" applyFont="1" applyFill="1" applyBorder="1" applyAlignment="1" applyProtection="1">
      <alignment horizontal="center" vertical="center" wrapText="1"/>
      <protection locked="0"/>
    </xf>
    <xf numFmtId="4" fontId="6" fillId="6" borderId="850" xfId="6" applyNumberFormat="1" applyFont="1" applyFill="1" applyBorder="1" applyAlignment="1" applyProtection="1">
      <alignment horizontal="right" vertical="center"/>
      <protection locked="0"/>
    </xf>
    <xf numFmtId="49" fontId="6" fillId="11" borderId="86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58" xfId="6" applyNumberFormat="1" applyFont="1" applyFill="1" applyBorder="1" applyAlignment="1" applyProtection="1">
      <alignment horizontal="center" vertical="center" wrapText="1"/>
      <protection locked="0"/>
    </xf>
    <xf numFmtId="0" fontId="6" fillId="0" borderId="861" xfId="0" applyFont="1" applyBorder="1" applyAlignment="1">
      <alignment horizontal="left" vertical="center" wrapText="1"/>
    </xf>
    <xf numFmtId="49" fontId="6" fillId="11" borderId="864" xfId="6" applyNumberFormat="1" applyFont="1" applyFill="1" applyBorder="1" applyAlignment="1" applyProtection="1">
      <alignment horizontal="center" vertical="center" wrapText="1"/>
      <protection locked="0"/>
    </xf>
    <xf numFmtId="0" fontId="63" fillId="0" borderId="173" xfId="0" applyFont="1" applyBorder="1" applyAlignment="1">
      <alignment vertical="center"/>
    </xf>
    <xf numFmtId="49" fontId="6" fillId="11" borderId="711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710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851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849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870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710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871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868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872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595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873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865" xfId="6" applyNumberFormat="1" applyFont="1" applyFill="1" applyBorder="1" applyAlignment="1" applyProtection="1">
      <alignment horizontal="center" vertical="center" wrapText="1"/>
      <protection locked="0"/>
    </xf>
    <xf numFmtId="3" fontId="6" fillId="0" borderId="866" xfId="6" applyNumberFormat="1" applyFont="1" applyFill="1" applyBorder="1" applyAlignment="1" applyProtection="1">
      <alignment vertical="center"/>
      <protection locked="0"/>
    </xf>
    <xf numFmtId="49" fontId="6" fillId="15" borderId="867" xfId="6" applyNumberFormat="1" applyFont="1" applyFill="1" applyBorder="1" applyAlignment="1" applyProtection="1">
      <alignment horizontal="left" vertical="center" wrapText="1"/>
      <protection locked="0"/>
    </xf>
    <xf numFmtId="49" fontId="6" fillId="15" borderId="868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875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76" xfId="6" applyNumberFormat="1" applyFont="1" applyFill="1" applyBorder="1" applyAlignment="1" applyProtection="1">
      <alignment horizontal="center" vertical="center" wrapText="1"/>
      <protection locked="0"/>
    </xf>
    <xf numFmtId="10" fontId="19" fillId="0" borderId="2" xfId="1" applyNumberFormat="1" applyFont="1" applyFill="1" applyBorder="1" applyAlignment="1" applyProtection="1">
      <alignment horizontal="right" vertical="center"/>
      <protection locked="0"/>
    </xf>
    <xf numFmtId="4" fontId="19" fillId="0" borderId="12" xfId="6" applyNumberFormat="1" applyFont="1" applyFill="1" applyBorder="1" applyAlignment="1" applyProtection="1">
      <alignment horizontal="right" vertical="center"/>
      <protection locked="0"/>
    </xf>
    <xf numFmtId="3" fontId="19" fillId="0" borderId="55" xfId="6" applyNumberFormat="1" applyFont="1" applyFill="1" applyBorder="1" applyAlignment="1" applyProtection="1">
      <alignment horizontal="right" vertical="center"/>
      <protection locked="0"/>
    </xf>
    <xf numFmtId="3" fontId="19" fillId="0" borderId="2" xfId="6" applyNumberFormat="1" applyFont="1" applyFill="1" applyBorder="1" applyAlignment="1" applyProtection="1">
      <alignment horizontal="right" vertical="center"/>
      <protection locked="0"/>
    </xf>
    <xf numFmtId="49" fontId="19" fillId="11" borderId="102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103" xfId="6" applyNumberFormat="1" applyFont="1" applyFill="1" applyBorder="1" applyAlignment="1" applyProtection="1">
      <alignment horizontal="center" vertical="center" wrapText="1"/>
      <protection locked="0"/>
    </xf>
    <xf numFmtId="49" fontId="19" fillId="11" borderId="2" xfId="6" applyNumberFormat="1" applyFont="1" applyFill="1" applyBorder="1" applyAlignment="1" applyProtection="1">
      <alignment horizontal="center" vertical="center" wrapText="1"/>
      <protection locked="0"/>
    </xf>
    <xf numFmtId="49" fontId="19" fillId="11" borderId="12" xfId="6" applyNumberFormat="1" applyFont="1" applyFill="1" applyBorder="1" applyAlignment="1" applyProtection="1">
      <alignment horizontal="center" vertical="center" wrapText="1"/>
      <protection locked="0"/>
    </xf>
    <xf numFmtId="10" fontId="19" fillId="0" borderId="7" xfId="1" applyNumberFormat="1" applyFont="1" applyFill="1" applyBorder="1" applyAlignment="1" applyProtection="1">
      <alignment horizontal="right" vertical="center"/>
      <protection locked="0"/>
    </xf>
    <xf numFmtId="4" fontId="19" fillId="0" borderId="8" xfId="6" applyNumberFormat="1" applyFont="1" applyFill="1" applyBorder="1" applyAlignment="1" applyProtection="1">
      <alignment horizontal="right" vertical="center"/>
      <protection locked="0"/>
    </xf>
    <xf numFmtId="3" fontId="19" fillId="0" borderId="37" xfId="6" applyNumberFormat="1" applyFont="1" applyFill="1" applyBorder="1" applyAlignment="1" applyProtection="1">
      <alignment horizontal="right" vertical="center"/>
      <protection locked="0"/>
    </xf>
    <xf numFmtId="3" fontId="19" fillId="0" borderId="7" xfId="6" applyNumberFormat="1" applyFont="1" applyFill="1" applyBorder="1" applyAlignment="1" applyProtection="1">
      <alignment horizontal="right" vertical="center"/>
      <protection locked="0"/>
    </xf>
    <xf numFmtId="49" fontId="19" fillId="11" borderId="721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113" xfId="6" applyNumberFormat="1" applyFont="1" applyFill="1" applyBorder="1" applyAlignment="1" applyProtection="1">
      <alignment horizontal="center" vertical="center" wrapText="1"/>
      <protection locked="0"/>
    </xf>
    <xf numFmtId="10" fontId="16" fillId="0" borderId="877" xfId="1" applyNumberFormat="1" applyFont="1" applyFill="1" applyBorder="1" applyAlignment="1" applyProtection="1">
      <alignment horizontal="right" vertical="center"/>
      <protection locked="0"/>
    </xf>
    <xf numFmtId="4" fontId="16" fillId="0" borderId="877" xfId="6" applyNumberFormat="1" applyFont="1" applyFill="1" applyBorder="1" applyAlignment="1" applyProtection="1">
      <alignment horizontal="right" vertical="center"/>
      <protection locked="0"/>
    </xf>
    <xf numFmtId="3" fontId="16" fillId="0" borderId="877" xfId="6" applyNumberFormat="1" applyFont="1" applyFill="1" applyBorder="1" applyAlignment="1" applyProtection="1">
      <alignment horizontal="right" vertical="center"/>
      <protection locked="0"/>
    </xf>
    <xf numFmtId="4" fontId="6" fillId="0" borderId="878" xfId="6" applyNumberFormat="1" applyFont="1" applyFill="1" applyBorder="1" applyAlignment="1" applyProtection="1">
      <alignment horizontal="right" vertical="center"/>
      <protection locked="0"/>
    </xf>
    <xf numFmtId="3" fontId="6" fillId="0" borderId="879" xfId="6" applyNumberFormat="1" applyFont="1" applyFill="1" applyBorder="1" applyAlignment="1" applyProtection="1">
      <alignment horizontal="right" vertical="center"/>
      <protection locked="0"/>
    </xf>
    <xf numFmtId="49" fontId="6" fillId="15" borderId="0" xfId="6" applyNumberFormat="1" applyFont="1" applyFill="1" applyBorder="1" applyAlignment="1" applyProtection="1">
      <alignment horizontal="left" vertical="center" wrapText="1"/>
      <protection locked="0"/>
    </xf>
    <xf numFmtId="49" fontId="6" fillId="15" borderId="0" xfId="6" applyNumberFormat="1" applyFont="1" applyFill="1" applyBorder="1" applyAlignment="1" applyProtection="1">
      <alignment horizontal="center" vertical="center" wrapText="1"/>
      <protection locked="0"/>
    </xf>
    <xf numFmtId="10" fontId="6" fillId="0" borderId="877" xfId="1" applyNumberFormat="1" applyFont="1" applyFill="1" applyBorder="1" applyAlignment="1" applyProtection="1">
      <alignment horizontal="right" vertical="center"/>
      <protection locked="0"/>
    </xf>
    <xf numFmtId="3" fontId="6" fillId="0" borderId="877" xfId="6" applyNumberFormat="1" applyFont="1" applyFill="1" applyBorder="1" applyAlignment="1" applyProtection="1">
      <alignment vertical="center"/>
      <protection locked="0"/>
    </xf>
    <xf numFmtId="49" fontId="6" fillId="0" borderId="781" xfId="6" applyNumberFormat="1" applyFont="1" applyFill="1" applyBorder="1" applyAlignment="1" applyProtection="1">
      <alignment horizontal="left" vertical="center" wrapText="1"/>
      <protection locked="0"/>
    </xf>
    <xf numFmtId="49" fontId="6" fillId="15" borderId="880" xfId="6" applyNumberFormat="1" applyFont="1" applyFill="1" applyBorder="1" applyAlignment="1" applyProtection="1">
      <alignment horizontal="center" vertical="center" wrapText="1"/>
      <protection locked="0"/>
    </xf>
    <xf numFmtId="49" fontId="6" fillId="15" borderId="737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861" xfId="0" applyNumberFormat="1" applyFont="1" applyBorder="1" applyAlignment="1">
      <alignment vertical="center" wrapText="1"/>
    </xf>
    <xf numFmtId="49" fontId="6" fillId="15" borderId="184" xfId="6" applyNumberFormat="1" applyFont="1" applyFill="1" applyBorder="1" applyAlignment="1" applyProtection="1">
      <alignment horizontal="center" vertical="center" wrapText="1"/>
      <protection locked="0"/>
    </xf>
    <xf numFmtId="49" fontId="6" fillId="15" borderId="881" xfId="6" applyNumberFormat="1" applyFont="1" applyFill="1" applyBorder="1" applyAlignment="1" applyProtection="1">
      <alignment horizontal="left" vertical="center" wrapText="1"/>
      <protection locked="0"/>
    </xf>
    <xf numFmtId="49" fontId="6" fillId="15" borderId="882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88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85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886" xfId="6" applyNumberFormat="1" applyFont="1" applyFill="1" applyBorder="1" applyAlignment="1" applyProtection="1">
      <alignment horizontal="right" vertical="center"/>
      <protection locked="0"/>
    </xf>
    <xf numFmtId="3" fontId="6" fillId="0" borderId="887" xfId="6" applyNumberFormat="1" applyFont="1" applyFill="1" applyBorder="1" applyAlignment="1" applyProtection="1">
      <alignment horizontal="right" vertical="center"/>
      <protection locked="0"/>
    </xf>
    <xf numFmtId="49" fontId="6" fillId="11" borderId="88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88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89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890" xfId="6" applyNumberFormat="1" applyFont="1" applyFill="1" applyBorder="1" applyAlignment="1" applyProtection="1">
      <alignment horizontal="center" vertical="center" wrapText="1"/>
      <protection locked="0"/>
    </xf>
    <xf numFmtId="10" fontId="6" fillId="0" borderId="891" xfId="1" applyNumberFormat="1" applyFont="1" applyFill="1" applyBorder="1" applyAlignment="1" applyProtection="1">
      <alignment horizontal="right" vertical="center"/>
      <protection locked="0"/>
    </xf>
    <xf numFmtId="3" fontId="6" fillId="0" borderId="891" xfId="6" applyNumberFormat="1" applyFont="1" applyFill="1" applyBorder="1" applyAlignment="1" applyProtection="1">
      <alignment horizontal="right" vertical="center"/>
      <protection locked="0"/>
    </xf>
    <xf numFmtId="49" fontId="6" fillId="11" borderId="892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885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893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890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894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895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96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894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247" xfId="6" applyNumberFormat="1" applyFont="1" applyFill="1" applyBorder="1" applyAlignment="1" applyProtection="1">
      <alignment horizontal="center" vertical="center" wrapText="1"/>
      <protection locked="0"/>
    </xf>
    <xf numFmtId="49" fontId="13" fillId="15" borderId="16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900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901" xfId="6" applyNumberFormat="1" applyFont="1" applyFill="1" applyBorder="1" applyAlignment="1" applyProtection="1">
      <alignment horizontal="center" vertical="center" wrapText="1"/>
      <protection locked="0"/>
    </xf>
    <xf numFmtId="10" fontId="16" fillId="0" borderId="902" xfId="1" applyNumberFormat="1" applyFont="1" applyFill="1" applyBorder="1" applyAlignment="1" applyProtection="1">
      <alignment horizontal="right" vertical="center"/>
      <protection locked="0"/>
    </xf>
    <xf numFmtId="10" fontId="6" fillId="0" borderId="902" xfId="1" applyNumberFormat="1" applyFont="1" applyFill="1" applyBorder="1" applyAlignment="1" applyProtection="1">
      <alignment horizontal="right" vertical="center"/>
      <protection locked="0"/>
    </xf>
    <xf numFmtId="10" fontId="11" fillId="12" borderId="3" xfId="1" applyNumberFormat="1" applyFont="1" applyFill="1" applyBorder="1" applyAlignment="1" applyProtection="1">
      <alignment horizontal="right" vertical="center"/>
      <protection locked="0"/>
    </xf>
    <xf numFmtId="4" fontId="15" fillId="12" borderId="3" xfId="6" applyNumberFormat="1" applyFont="1" applyFill="1" applyBorder="1" applyAlignment="1" applyProtection="1">
      <alignment horizontal="right" vertical="center"/>
      <protection locked="0"/>
    </xf>
    <xf numFmtId="3" fontId="15" fillId="12" borderId="3" xfId="6" applyNumberFormat="1" applyFont="1" applyFill="1" applyBorder="1" applyAlignment="1" applyProtection="1">
      <alignment horizontal="right" vertical="center"/>
      <protection locked="0"/>
    </xf>
    <xf numFmtId="49" fontId="13" fillId="15" borderId="4" xfId="6" applyNumberFormat="1" applyFont="1" applyFill="1" applyBorder="1" applyAlignment="1" applyProtection="1">
      <alignment horizontal="center" vertical="center" wrapText="1"/>
      <protection locked="0"/>
    </xf>
    <xf numFmtId="10" fontId="13" fillId="0" borderId="904" xfId="1" applyNumberFormat="1" applyFont="1" applyFill="1" applyBorder="1" applyAlignment="1" applyProtection="1">
      <alignment horizontal="right" vertical="center"/>
      <protection locked="0"/>
    </xf>
    <xf numFmtId="4" fontId="19" fillId="6" borderId="905" xfId="6" applyNumberFormat="1" applyFont="1" applyFill="1" applyBorder="1" applyAlignment="1" applyProtection="1">
      <alignment horizontal="right" vertical="center"/>
      <protection locked="0"/>
    </xf>
    <xf numFmtId="3" fontId="19" fillId="6" borderId="904" xfId="6" applyNumberFormat="1" applyFont="1" applyFill="1" applyBorder="1" applyAlignment="1" applyProtection="1">
      <alignment horizontal="right" vertical="center"/>
      <protection locked="0"/>
    </xf>
    <xf numFmtId="49" fontId="19" fillId="11" borderId="906" xfId="6" applyNumberFormat="1" applyFont="1" applyFill="1" applyBorder="1" applyAlignment="1" applyProtection="1">
      <alignment horizontal="left" vertical="center" wrapText="1"/>
      <protection locked="0"/>
    </xf>
    <xf numFmtId="49" fontId="19" fillId="0" borderId="907" xfId="6" applyNumberFormat="1" applyFont="1" applyFill="1" applyBorder="1" applyAlignment="1" applyProtection="1">
      <alignment horizontal="center" vertical="center" wrapText="1"/>
      <protection locked="0"/>
    </xf>
    <xf numFmtId="4" fontId="13" fillId="6" borderId="4" xfId="6" applyNumberFormat="1" applyFont="1" applyFill="1" applyBorder="1" applyAlignment="1" applyProtection="1">
      <alignment horizontal="right" vertical="center"/>
      <protection locked="0"/>
    </xf>
    <xf numFmtId="49" fontId="13" fillId="0" borderId="3" xfId="6" applyNumberFormat="1" applyFont="1" applyFill="1" applyBorder="1" applyAlignment="1" applyProtection="1">
      <alignment horizontal="center" vertical="center" wrapText="1"/>
      <protection locked="0"/>
    </xf>
    <xf numFmtId="4" fontId="22" fillId="12" borderId="12" xfId="6" applyNumberFormat="1" applyFont="1" applyFill="1" applyBorder="1" applyAlignment="1" applyProtection="1">
      <alignment horizontal="right" vertical="center"/>
      <protection locked="0"/>
    </xf>
    <xf numFmtId="3" fontId="19" fillId="0" borderId="654" xfId="6" applyNumberFormat="1" applyFont="1" applyFill="1" applyBorder="1" applyAlignment="1" applyProtection="1">
      <alignment horizontal="right" vertical="center"/>
      <protection locked="0"/>
    </xf>
    <xf numFmtId="2" fontId="19" fillId="0" borderId="1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226" xfId="6" applyNumberFormat="1" applyFont="1" applyFill="1" applyBorder="1" applyAlignment="1" applyProtection="1">
      <alignment horizontal="center" vertical="center" wrapText="1"/>
      <protection locked="0"/>
    </xf>
    <xf numFmtId="10" fontId="6" fillId="0" borderId="7" xfId="1" applyNumberFormat="1" applyFont="1" applyFill="1" applyBorder="1" applyAlignment="1" applyProtection="1">
      <alignment horizontal="right" vertical="center"/>
      <protection locked="0"/>
    </xf>
    <xf numFmtId="4" fontId="6" fillId="0" borderId="8" xfId="6" applyNumberFormat="1" applyFont="1" applyFill="1" applyBorder="1" applyAlignment="1" applyProtection="1">
      <alignment horizontal="right" vertical="center"/>
      <protection locked="0"/>
    </xf>
    <xf numFmtId="3" fontId="6" fillId="0" borderId="37" xfId="6" applyNumberFormat="1" applyFont="1" applyFill="1" applyBorder="1" applyAlignment="1" applyProtection="1">
      <alignment horizontal="right" vertical="center"/>
      <protection locked="0"/>
    </xf>
    <xf numFmtId="2" fontId="6" fillId="0" borderId="1" xfId="6" applyNumberFormat="1" applyFont="1" applyFill="1" applyBorder="1" applyAlignment="1" applyProtection="1">
      <alignment horizontal="left" vertical="center" wrapText="1"/>
      <protection locked="0"/>
    </xf>
    <xf numFmtId="4" fontId="6" fillId="0" borderId="909" xfId="6" applyNumberFormat="1" applyFont="1" applyFill="1" applyBorder="1" applyAlignment="1" applyProtection="1">
      <alignment horizontal="right" vertical="center"/>
      <protection locked="0"/>
    </xf>
    <xf numFmtId="3" fontId="6" fillId="0" borderId="910" xfId="6" applyNumberFormat="1" applyFont="1" applyFill="1" applyBorder="1" applyAlignment="1" applyProtection="1">
      <alignment horizontal="right" vertical="center"/>
      <protection locked="0"/>
    </xf>
    <xf numFmtId="3" fontId="6" fillId="0" borderId="902" xfId="6" applyNumberFormat="1" applyFont="1" applyFill="1" applyBorder="1" applyAlignment="1" applyProtection="1">
      <alignment horizontal="right" vertical="center"/>
      <protection locked="0"/>
    </xf>
    <xf numFmtId="49" fontId="6" fillId="11" borderId="911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912" xfId="6" applyNumberFormat="1" applyFont="1" applyFill="1" applyBorder="1" applyAlignment="1" applyProtection="1">
      <alignment horizontal="center" vertical="center" wrapText="1"/>
      <protection locked="0"/>
    </xf>
    <xf numFmtId="3" fontId="6" fillId="0" borderId="913" xfId="6" applyNumberFormat="1" applyFont="1" applyFill="1" applyBorder="1" applyAlignment="1" applyProtection="1">
      <alignment horizontal="right" vertical="center"/>
      <protection locked="0"/>
    </xf>
    <xf numFmtId="49" fontId="6" fillId="11" borderId="91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915" xfId="6" applyNumberFormat="1" applyFont="1" applyFill="1" applyBorder="1" applyAlignment="1" applyProtection="1">
      <alignment horizontal="center" vertical="center" wrapText="1"/>
      <protection locked="0"/>
    </xf>
    <xf numFmtId="10" fontId="6" fillId="0" borderId="916" xfId="1" applyNumberFormat="1" applyFont="1" applyFill="1" applyBorder="1" applyAlignment="1" applyProtection="1">
      <alignment horizontal="right" vertical="center"/>
      <protection locked="0"/>
    </xf>
    <xf numFmtId="4" fontId="6" fillId="0" borderId="917" xfId="6" applyNumberFormat="1" applyFont="1" applyFill="1" applyBorder="1" applyAlignment="1" applyProtection="1">
      <alignment horizontal="right" vertical="center"/>
      <protection locked="0"/>
    </xf>
    <xf numFmtId="3" fontId="6" fillId="0" borderId="918" xfId="6" applyNumberFormat="1" applyFont="1" applyFill="1" applyBorder="1" applyAlignment="1" applyProtection="1">
      <alignment horizontal="right" vertical="center"/>
      <protection locked="0"/>
    </xf>
    <xf numFmtId="3" fontId="6" fillId="0" borderId="919" xfId="6" applyNumberFormat="1" applyFont="1" applyFill="1" applyBorder="1" applyAlignment="1" applyProtection="1">
      <alignment horizontal="right" vertical="center"/>
      <protection locked="0"/>
    </xf>
    <xf numFmtId="49" fontId="6" fillId="11" borderId="920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921" xfId="6" applyNumberFormat="1" applyFont="1" applyFill="1" applyBorder="1" applyAlignment="1" applyProtection="1">
      <alignment horizontal="center" vertical="center" wrapText="1"/>
      <protection locked="0"/>
    </xf>
    <xf numFmtId="10" fontId="6" fillId="0" borderId="922" xfId="1" applyNumberFormat="1" applyFont="1" applyFill="1" applyBorder="1" applyAlignment="1" applyProtection="1">
      <alignment horizontal="right" vertical="center"/>
      <protection locked="0"/>
    </xf>
    <xf numFmtId="4" fontId="6" fillId="0" borderId="923" xfId="6" applyNumberFormat="1" applyFont="1" applyFill="1" applyBorder="1" applyAlignment="1" applyProtection="1">
      <alignment horizontal="right" vertical="center"/>
      <protection locked="0"/>
    </xf>
    <xf numFmtId="3" fontId="6" fillId="0" borderId="924" xfId="6" applyNumberFormat="1" applyFont="1" applyFill="1" applyBorder="1" applyAlignment="1" applyProtection="1">
      <alignment horizontal="right" vertical="center"/>
      <protection locked="0"/>
    </xf>
    <xf numFmtId="3" fontId="6" fillId="0" borderId="925" xfId="6" applyNumberFormat="1" applyFont="1" applyFill="1" applyBorder="1" applyAlignment="1" applyProtection="1">
      <alignment horizontal="right" vertical="center"/>
      <protection locked="0"/>
    </xf>
    <xf numFmtId="49" fontId="6" fillId="11" borderId="926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927" xfId="6" applyNumberFormat="1" applyFont="1" applyFill="1" applyBorder="1" applyAlignment="1" applyProtection="1">
      <alignment horizontal="center" vertical="center" wrapText="1"/>
      <protection locked="0"/>
    </xf>
    <xf numFmtId="10" fontId="6" fillId="0" borderId="928" xfId="1" applyNumberFormat="1" applyFont="1" applyFill="1" applyBorder="1" applyAlignment="1" applyProtection="1">
      <alignment horizontal="right" vertical="center"/>
      <protection locked="0"/>
    </xf>
    <xf numFmtId="4" fontId="6" fillId="0" borderId="929" xfId="6" applyNumberFormat="1" applyFont="1" applyFill="1" applyBorder="1" applyAlignment="1" applyProtection="1">
      <alignment horizontal="right" vertical="center"/>
      <protection locked="0"/>
    </xf>
    <xf numFmtId="3" fontId="6" fillId="0" borderId="930" xfId="6" applyNumberFormat="1" applyFont="1" applyFill="1" applyBorder="1" applyAlignment="1" applyProtection="1">
      <alignment horizontal="right" vertical="center"/>
      <protection locked="0"/>
    </xf>
    <xf numFmtId="3" fontId="6" fillId="0" borderId="931" xfId="6" applyNumberFormat="1" applyFont="1" applyFill="1" applyBorder="1" applyAlignment="1" applyProtection="1">
      <alignment horizontal="right" vertical="center"/>
      <protection locked="0"/>
    </xf>
    <xf numFmtId="49" fontId="6" fillId="11" borderId="932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933" xfId="6" applyNumberFormat="1" applyFont="1" applyFill="1" applyBorder="1" applyAlignment="1" applyProtection="1">
      <alignment horizontal="center" vertical="center" wrapText="1"/>
      <protection locked="0"/>
    </xf>
    <xf numFmtId="10" fontId="15" fillId="0" borderId="934" xfId="1" applyNumberFormat="1" applyFont="1" applyFill="1" applyBorder="1" applyAlignment="1" applyProtection="1">
      <alignment horizontal="right" vertical="center"/>
      <protection locked="0"/>
    </xf>
    <xf numFmtId="4" fontId="16" fillId="0" borderId="931" xfId="6" applyNumberFormat="1" applyFont="1" applyFill="1" applyBorder="1" applyAlignment="1" applyProtection="1">
      <alignment horizontal="right" vertical="center"/>
      <protection locked="0"/>
    </xf>
    <xf numFmtId="3" fontId="16" fillId="0" borderId="931" xfId="6" applyNumberFormat="1" applyFont="1" applyFill="1" applyBorder="1" applyAlignment="1" applyProtection="1">
      <alignment horizontal="right" vertical="center"/>
      <protection locked="0"/>
    </xf>
    <xf numFmtId="10" fontId="6" fillId="0" borderId="934" xfId="1" applyNumberFormat="1" applyFont="1" applyFill="1" applyBorder="1" applyAlignment="1" applyProtection="1">
      <alignment horizontal="right" vertical="center"/>
      <protection locked="0"/>
    </xf>
    <xf numFmtId="4" fontId="6" fillId="0" borderId="936" xfId="6" applyNumberFormat="1" applyFont="1" applyFill="1" applyBorder="1" applyAlignment="1" applyProtection="1">
      <alignment horizontal="right" vertical="center"/>
      <protection locked="0"/>
    </xf>
    <xf numFmtId="3" fontId="6" fillId="0" borderId="937" xfId="6" applyNumberFormat="1" applyFont="1" applyFill="1" applyBorder="1" applyAlignment="1" applyProtection="1">
      <alignment horizontal="right" vertical="center"/>
      <protection locked="0"/>
    </xf>
    <xf numFmtId="3" fontId="6" fillId="0" borderId="938" xfId="6" applyNumberFormat="1" applyFont="1" applyFill="1" applyBorder="1" applyAlignment="1" applyProtection="1">
      <alignment horizontal="right" vertical="center"/>
      <protection locked="0"/>
    </xf>
    <xf numFmtId="3" fontId="6" fillId="0" borderId="934" xfId="6" applyNumberFormat="1" applyFont="1" applyFill="1" applyBorder="1" applyAlignment="1" applyProtection="1">
      <alignment horizontal="right" vertical="center"/>
      <protection locked="0"/>
    </xf>
    <xf numFmtId="49" fontId="6" fillId="11" borderId="941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942" xfId="6" applyNumberFormat="1" applyFont="1" applyFill="1" applyBorder="1" applyAlignment="1" applyProtection="1">
      <alignment horizontal="center" vertical="center" wrapText="1"/>
      <protection locked="0"/>
    </xf>
    <xf numFmtId="2" fontId="6" fillId="0" borderId="61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943" xfId="6" applyNumberFormat="1" applyFont="1" applyFill="1" applyBorder="1" applyAlignment="1" applyProtection="1">
      <alignment horizontal="center" vertical="center" wrapText="1"/>
      <protection locked="0"/>
    </xf>
    <xf numFmtId="3" fontId="6" fillId="0" borderId="928" xfId="6" applyNumberFormat="1" applyFont="1" applyFill="1" applyBorder="1" applyAlignment="1" applyProtection="1">
      <alignment horizontal="right" vertical="center"/>
      <protection locked="0"/>
    </xf>
    <xf numFmtId="49" fontId="6" fillId="11" borderId="94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945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946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947" xfId="6" applyNumberFormat="1" applyFont="1" applyFill="1" applyBorder="1" applyAlignment="1" applyProtection="1">
      <alignment horizontal="center" vertical="center" wrapText="1"/>
      <protection locked="0"/>
    </xf>
    <xf numFmtId="3" fontId="6" fillId="0" borderId="922" xfId="6" applyNumberFormat="1" applyFont="1" applyFill="1" applyBorder="1" applyAlignment="1" applyProtection="1">
      <alignment horizontal="right" vertical="center"/>
      <protection locked="0"/>
    </xf>
    <xf numFmtId="49" fontId="6" fillId="11" borderId="948" xfId="6" applyNumberFormat="1" applyFont="1" applyFill="1" applyBorder="1" applyAlignment="1" applyProtection="1">
      <alignment horizontal="center" vertical="center" wrapText="1"/>
      <protection locked="0"/>
    </xf>
    <xf numFmtId="3" fontId="6" fillId="0" borderId="916" xfId="6" applyNumberFormat="1" applyFont="1" applyFill="1" applyBorder="1" applyAlignment="1" applyProtection="1">
      <alignment horizontal="right" vertical="center"/>
      <protection locked="0"/>
    </xf>
    <xf numFmtId="49" fontId="6" fillId="11" borderId="949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950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902" xfId="6" applyNumberFormat="1" applyFont="1" applyFill="1" applyBorder="1" applyAlignment="1" applyProtection="1">
      <alignment horizontal="right" vertical="center"/>
      <protection locked="0"/>
    </xf>
    <xf numFmtId="49" fontId="6" fillId="11" borderId="951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952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935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953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606" xfId="6" applyNumberFormat="1" applyFont="1" applyFill="1" applyBorder="1" applyAlignment="1" applyProtection="1">
      <alignment horizontal="center" vertical="center" wrapText="1"/>
      <protection locked="0"/>
    </xf>
    <xf numFmtId="49" fontId="19" fillId="11" borderId="636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5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269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954" xfId="6" applyNumberFormat="1" applyFont="1" applyFill="1" applyBorder="1" applyAlignment="1" applyProtection="1">
      <alignment horizontal="right" vertical="center"/>
      <protection locked="0"/>
    </xf>
    <xf numFmtId="3" fontId="6" fillId="0" borderId="954" xfId="6" applyNumberFormat="1" applyFont="1" applyFill="1" applyBorder="1" applyAlignment="1" applyProtection="1">
      <alignment horizontal="right" vertical="center"/>
      <protection locked="0"/>
    </xf>
    <xf numFmtId="49" fontId="15" fillId="13" borderId="153" xfId="6" applyNumberFormat="1" applyFont="1" applyFill="1" applyBorder="1" applyAlignment="1" applyProtection="1">
      <alignment horizontal="left" vertical="center" wrapText="1"/>
      <protection locked="0"/>
    </xf>
    <xf numFmtId="49" fontId="15" fillId="13" borderId="958" xfId="6" applyNumberFormat="1" applyFont="1" applyFill="1" applyBorder="1" applyAlignment="1" applyProtection="1">
      <alignment horizontal="center" vertical="center" wrapText="1"/>
      <protection locked="0"/>
    </xf>
    <xf numFmtId="49" fontId="15" fillId="13" borderId="9" xfId="6" applyNumberFormat="1" applyFont="1" applyFill="1" applyBorder="1" applyAlignment="1" applyProtection="1">
      <alignment horizontal="center" vertical="center" wrapText="1"/>
      <protection locked="0"/>
    </xf>
    <xf numFmtId="10" fontId="19" fillId="0" borderId="959" xfId="1" applyNumberFormat="1" applyFont="1" applyFill="1" applyBorder="1" applyAlignment="1" applyProtection="1">
      <alignment horizontal="right" vertical="center"/>
      <protection locked="0"/>
    </xf>
    <xf numFmtId="4" fontId="19" fillId="0" borderId="960" xfId="6" applyNumberFormat="1" applyFont="1" applyFill="1" applyBorder="1" applyAlignment="1" applyProtection="1">
      <alignment horizontal="right" vertical="center"/>
      <protection locked="0"/>
    </xf>
    <xf numFmtId="3" fontId="19" fillId="0" borderId="961" xfId="6" applyNumberFormat="1" applyFont="1" applyFill="1" applyBorder="1" applyAlignment="1" applyProtection="1">
      <alignment horizontal="right" vertical="center"/>
      <protection locked="0"/>
    </xf>
    <xf numFmtId="10" fontId="19" fillId="0" borderId="902" xfId="1" applyNumberFormat="1" applyFont="1" applyFill="1" applyBorder="1" applyAlignment="1" applyProtection="1">
      <alignment horizontal="right" vertical="center"/>
      <protection locked="0"/>
    </xf>
    <xf numFmtId="4" fontId="19" fillId="0" borderId="909" xfId="6" applyNumberFormat="1" applyFont="1" applyFill="1" applyBorder="1" applyAlignment="1" applyProtection="1">
      <alignment horizontal="right" vertical="center"/>
      <protection locked="0"/>
    </xf>
    <xf numFmtId="3" fontId="19" fillId="0" borderId="910" xfId="6" applyNumberFormat="1" applyFont="1" applyFill="1" applyBorder="1" applyAlignment="1" applyProtection="1">
      <alignment horizontal="right" vertical="center"/>
      <protection locked="0"/>
    </xf>
    <xf numFmtId="3" fontId="19" fillId="0" borderId="902" xfId="6" applyNumberFormat="1" applyFont="1" applyFill="1" applyBorder="1" applyAlignment="1" applyProtection="1">
      <alignment horizontal="right" vertical="center"/>
      <protection locked="0"/>
    </xf>
    <xf numFmtId="49" fontId="19" fillId="11" borderId="900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901" xfId="6" applyNumberFormat="1" applyFont="1" applyFill="1" applyBorder="1" applyAlignment="1" applyProtection="1">
      <alignment horizontal="center" vertical="center" wrapText="1"/>
      <protection locked="0"/>
    </xf>
    <xf numFmtId="4" fontId="19" fillId="0" borderId="886" xfId="6" applyNumberFormat="1" applyFont="1" applyFill="1" applyBorder="1" applyAlignment="1" applyProtection="1">
      <alignment horizontal="right" vertical="center"/>
      <protection locked="0"/>
    </xf>
    <xf numFmtId="3" fontId="19" fillId="0" borderId="887" xfId="6" applyNumberFormat="1" applyFont="1" applyFill="1" applyBorder="1" applyAlignment="1" applyProtection="1">
      <alignment horizontal="right" vertical="center"/>
      <protection locked="0"/>
    </xf>
    <xf numFmtId="2" fontId="19" fillId="0" borderId="0" xfId="6" applyNumberFormat="1" applyFont="1" applyFill="1" applyBorder="1" applyAlignment="1" applyProtection="1">
      <alignment horizontal="left" vertical="center" wrapText="1"/>
      <protection locked="0"/>
    </xf>
    <xf numFmtId="3" fontId="19" fillId="0" borderId="965" xfId="6" applyNumberFormat="1" applyFont="1" applyFill="1" applyBorder="1" applyAlignment="1" applyProtection="1">
      <alignment horizontal="right" vertical="center"/>
      <protection locked="0"/>
    </xf>
    <xf numFmtId="2" fontId="19" fillId="0" borderId="966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882" xfId="6" applyNumberFormat="1" applyFont="1" applyFill="1" applyBorder="1" applyAlignment="1" applyProtection="1">
      <alignment horizontal="center" vertical="center" wrapText="1"/>
      <protection locked="0"/>
    </xf>
    <xf numFmtId="2" fontId="19" fillId="0" borderId="636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967" xfId="6" applyNumberFormat="1" applyFont="1" applyFill="1" applyBorder="1" applyAlignment="1" applyProtection="1">
      <alignment horizontal="center" vertical="center" wrapText="1"/>
      <protection locked="0"/>
    </xf>
    <xf numFmtId="3" fontId="6" fillId="0" borderId="968" xfId="6" applyNumberFormat="1" applyFont="1" applyFill="1" applyBorder="1" applyAlignment="1" applyProtection="1">
      <alignment horizontal="right" vertical="center"/>
      <protection locked="0"/>
    </xf>
    <xf numFmtId="49" fontId="6" fillId="11" borderId="969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965" xfId="6" applyNumberFormat="1" applyFont="1" applyFill="1" applyBorder="1" applyAlignment="1" applyProtection="1">
      <alignment horizontal="right" vertical="center"/>
      <protection locked="0"/>
    </xf>
    <xf numFmtId="3" fontId="6" fillId="0" borderId="965" xfId="6" applyNumberFormat="1" applyFont="1" applyFill="1" applyBorder="1" applyAlignment="1" applyProtection="1">
      <alignment horizontal="right" vertical="center"/>
      <protection locked="0"/>
    </xf>
    <xf numFmtId="49" fontId="6" fillId="0" borderId="970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971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82" xfId="6" applyNumberFormat="1" applyFont="1" applyFill="1" applyBorder="1" applyAlignment="1" applyProtection="1">
      <alignment horizontal="center" vertical="center" wrapText="1"/>
      <protection locked="0"/>
    </xf>
    <xf numFmtId="3" fontId="6" fillId="0" borderId="904" xfId="6" applyNumberFormat="1" applyFont="1" applyFill="1" applyBorder="1" applyAlignment="1" applyProtection="1">
      <alignment horizontal="right" vertical="center"/>
      <protection locked="0"/>
    </xf>
    <xf numFmtId="49" fontId="6" fillId="11" borderId="97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974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975" xfId="6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6" applyNumberFormat="1" applyFont="1" applyFill="1" applyBorder="1" applyAlignment="1" applyProtection="1">
      <alignment horizontal="left" vertical="center"/>
      <protection locked="0"/>
    </xf>
    <xf numFmtId="10" fontId="6" fillId="0" borderId="976" xfId="1" applyNumberFormat="1" applyFont="1" applyFill="1" applyBorder="1" applyAlignment="1" applyProtection="1">
      <alignment horizontal="right" vertical="center"/>
      <protection locked="0"/>
    </xf>
    <xf numFmtId="4" fontId="6" fillId="0" borderId="977" xfId="6" applyNumberFormat="1" applyFont="1" applyFill="1" applyBorder="1" applyAlignment="1" applyProtection="1">
      <alignment horizontal="right" vertical="center"/>
      <protection locked="0"/>
    </xf>
    <xf numFmtId="3" fontId="6" fillId="0" borderId="978" xfId="6" applyNumberFormat="1" applyFont="1" applyFill="1" applyBorder="1" applyAlignment="1" applyProtection="1">
      <alignment horizontal="right" vertical="center"/>
      <protection locked="0"/>
    </xf>
    <xf numFmtId="3" fontId="6" fillId="0" borderId="976" xfId="6" applyNumberFormat="1" applyFont="1" applyFill="1" applyBorder="1" applyAlignment="1" applyProtection="1">
      <alignment horizontal="right" vertical="center"/>
      <protection locked="0"/>
    </xf>
    <xf numFmtId="49" fontId="6" fillId="11" borderId="979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967" xfId="6" applyNumberFormat="1" applyFont="1" applyFill="1" applyBorder="1" applyAlignment="1" applyProtection="1">
      <alignment horizontal="center" vertical="center" wrapText="1"/>
      <protection locked="0"/>
    </xf>
    <xf numFmtId="10" fontId="6" fillId="0" borderId="904" xfId="1" applyNumberFormat="1" applyFont="1" applyFill="1" applyBorder="1" applyAlignment="1" applyProtection="1">
      <alignment horizontal="right" vertical="center"/>
      <protection locked="0"/>
    </xf>
    <xf numFmtId="49" fontId="6" fillId="11" borderId="980" xfId="6" applyNumberFormat="1" applyFont="1" applyFill="1" applyBorder="1" applyAlignment="1" applyProtection="1">
      <alignment horizontal="left" vertical="center" wrapText="1"/>
      <protection locked="0"/>
    </xf>
    <xf numFmtId="49" fontId="15" fillId="12" borderId="11" xfId="6" applyNumberFormat="1" applyFont="1" applyFill="1" applyBorder="1" applyAlignment="1" applyProtection="1">
      <alignment horizontal="left" vertical="center" wrapText="1"/>
      <protection locked="0"/>
    </xf>
    <xf numFmtId="0" fontId="6" fillId="12" borderId="56" xfId="6" applyNumberFormat="1" applyFont="1" applyFill="1" applyBorder="1" applyAlignment="1" applyProtection="1">
      <alignment horizontal="left" vertical="center"/>
      <protection locked="0"/>
    </xf>
    <xf numFmtId="49" fontId="15" fillId="12" borderId="12" xfId="6" applyNumberFormat="1" applyFont="1" applyFill="1" applyBorder="1" applyAlignment="1" applyProtection="1">
      <alignment horizontal="center" vertical="center" wrapText="1"/>
      <protection locked="0"/>
    </xf>
    <xf numFmtId="10" fontId="19" fillId="0" borderId="904" xfId="1" applyNumberFormat="1" applyFont="1" applyFill="1" applyBorder="1" applyAlignment="1" applyProtection="1">
      <alignment horizontal="right" vertical="center"/>
      <protection locked="0"/>
    </xf>
    <xf numFmtId="3" fontId="19" fillId="0" borderId="904" xfId="6" applyNumberFormat="1" applyFont="1" applyFill="1" applyBorder="1" applyAlignment="1" applyProtection="1">
      <alignment horizontal="right" vertical="center"/>
      <protection locked="0"/>
    </xf>
    <xf numFmtId="49" fontId="19" fillId="11" borderId="982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983" xfId="6" applyNumberFormat="1" applyFont="1" applyFill="1" applyBorder="1" applyAlignment="1" applyProtection="1">
      <alignment horizontal="center" vertical="center" wrapText="1"/>
      <protection locked="0"/>
    </xf>
    <xf numFmtId="3" fontId="13" fillId="0" borderId="986" xfId="6" applyNumberFormat="1" applyFont="1" applyFill="1" applyBorder="1" applyAlignment="1" applyProtection="1">
      <alignment horizontal="right" vertical="center"/>
      <protection locked="0"/>
    </xf>
    <xf numFmtId="3" fontId="19" fillId="0" borderId="989" xfId="6" applyNumberFormat="1" applyFont="1" applyFill="1" applyBorder="1" applyAlignment="1" applyProtection="1">
      <alignment horizontal="right" vertical="center"/>
      <protection locked="0"/>
    </xf>
    <xf numFmtId="49" fontId="6" fillId="11" borderId="982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983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987" xfId="6" applyNumberFormat="1" applyFont="1" applyFill="1" applyBorder="1" applyAlignment="1" applyProtection="1">
      <alignment vertical="center" wrapText="1"/>
      <protection locked="0"/>
    </xf>
    <xf numFmtId="49" fontId="6" fillId="11" borderId="988" xfId="6" applyNumberFormat="1" applyFont="1" applyFill="1" applyBorder="1" applyAlignment="1" applyProtection="1">
      <alignment vertical="center" wrapText="1"/>
      <protection locked="0"/>
    </xf>
    <xf numFmtId="49" fontId="6" fillId="11" borderId="990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991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992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225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970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993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99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981" xfId="6" applyNumberFormat="1" applyFont="1" applyFill="1" applyBorder="1" applyAlignment="1" applyProtection="1">
      <alignment horizontal="center" vertical="center" wrapText="1"/>
      <protection locked="0"/>
    </xf>
    <xf numFmtId="49" fontId="15" fillId="15" borderId="25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904" xfId="6" applyNumberFormat="1" applyFont="1" applyFill="1" applyBorder="1" applyAlignment="1" applyProtection="1">
      <alignment horizontal="right" vertical="center"/>
      <protection locked="0"/>
    </xf>
    <xf numFmtId="49" fontId="15" fillId="13" borderId="56" xfId="6" applyNumberFormat="1" applyFont="1" applyFill="1" applyBorder="1" applyAlignment="1" applyProtection="1">
      <alignment horizontal="left" vertical="center" wrapText="1"/>
      <protection locked="0"/>
    </xf>
    <xf numFmtId="49" fontId="15" fillId="13" borderId="57" xfId="6" applyNumberFormat="1" applyFont="1" applyFill="1" applyBorder="1" applyAlignment="1" applyProtection="1">
      <alignment horizontal="center" vertical="center" wrapText="1"/>
      <protection locked="0"/>
    </xf>
    <xf numFmtId="3" fontId="6" fillId="0" borderId="1" xfId="6" applyNumberFormat="1" applyFont="1" applyFill="1" applyBorder="1" applyAlignment="1" applyProtection="1">
      <alignment horizontal="right" vertical="center"/>
      <protection locked="0"/>
    </xf>
    <xf numFmtId="49" fontId="6" fillId="0" borderId="996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53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905" xfId="6" applyNumberFormat="1" applyFont="1" applyFill="1" applyBorder="1" applyAlignment="1" applyProtection="1">
      <alignment horizontal="right" vertical="center"/>
      <protection locked="0"/>
    </xf>
    <xf numFmtId="3" fontId="6" fillId="0" borderId="997" xfId="6" applyNumberFormat="1" applyFont="1" applyFill="1" applyBorder="1" applyAlignment="1" applyProtection="1">
      <alignment horizontal="right" vertical="center"/>
      <protection locked="0"/>
    </xf>
    <xf numFmtId="49" fontId="6" fillId="11" borderId="998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999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000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86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30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001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002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1002" xfId="6" applyNumberFormat="1" applyFont="1" applyFill="1" applyBorder="1" applyAlignment="1" applyProtection="1">
      <alignment horizontal="center" vertical="center" wrapText="1"/>
      <protection locked="0"/>
    </xf>
    <xf numFmtId="4" fontId="11" fillId="2" borderId="14" xfId="6" applyNumberFormat="1" applyFont="1" applyFill="1" applyBorder="1" applyAlignment="1" applyProtection="1">
      <alignment horizontal="right" vertical="center"/>
      <protection locked="0"/>
    </xf>
    <xf numFmtId="3" fontId="11" fillId="2" borderId="14" xfId="6" applyNumberFormat="1" applyFont="1" applyFill="1" applyBorder="1" applyAlignment="1" applyProtection="1">
      <alignment horizontal="right" vertical="center"/>
      <protection locked="0"/>
    </xf>
    <xf numFmtId="49" fontId="11" fillId="14" borderId="130" xfId="6" applyNumberFormat="1" applyFont="1" applyFill="1" applyBorder="1" applyAlignment="1" applyProtection="1">
      <alignment horizontal="left" vertical="center" wrapText="1"/>
      <protection locked="0"/>
    </xf>
    <xf numFmtId="49" fontId="11" fillId="14" borderId="140" xfId="6" applyNumberFormat="1" applyFont="1" applyFill="1" applyBorder="1" applyAlignment="1" applyProtection="1">
      <alignment horizontal="center" vertical="center" wrapText="1"/>
      <protection locked="0"/>
    </xf>
    <xf numFmtId="3" fontId="19" fillId="6" borderId="14" xfId="6" applyNumberFormat="1" applyFont="1" applyFill="1" applyBorder="1" applyAlignment="1" applyProtection="1">
      <alignment horizontal="right" vertical="center"/>
      <protection locked="0"/>
    </xf>
    <xf numFmtId="0" fontId="59" fillId="6" borderId="25" xfId="0" applyFont="1" applyFill="1" applyBorder="1" applyAlignment="1">
      <alignment horizontal="center" vertical="center" wrapText="1"/>
    </xf>
    <xf numFmtId="49" fontId="6" fillId="0" borderId="27" xfId="6" applyNumberFormat="1" applyFont="1" applyFill="1" applyBorder="1" applyAlignment="1" applyProtection="1">
      <alignment horizontal="center" vertical="center" wrapText="1"/>
      <protection locked="0"/>
    </xf>
    <xf numFmtId="0" fontId="63" fillId="6" borderId="7" xfId="0" applyFont="1" applyFill="1" applyBorder="1" applyAlignment="1">
      <alignment horizontal="center" vertical="center" wrapText="1"/>
    </xf>
    <xf numFmtId="0" fontId="63" fillId="6" borderId="25" xfId="0" applyFont="1" applyFill="1" applyBorder="1" applyAlignment="1">
      <alignment horizontal="center" vertical="center" wrapText="1"/>
    </xf>
    <xf numFmtId="49" fontId="6" fillId="11" borderId="966" xfId="6" applyNumberFormat="1" applyFont="1" applyFill="1" applyBorder="1" applyAlignment="1" applyProtection="1">
      <alignment horizontal="left" vertical="center" wrapText="1"/>
      <protection locked="0"/>
    </xf>
    <xf numFmtId="0" fontId="63" fillId="6" borderId="14" xfId="0" applyFont="1" applyFill="1" applyBorder="1" applyAlignment="1">
      <alignment horizontal="center" vertical="center" wrapText="1"/>
    </xf>
    <xf numFmtId="3" fontId="6" fillId="6" borderId="904" xfId="6" applyNumberFormat="1" applyFont="1" applyFill="1" applyBorder="1" applyAlignment="1" applyProtection="1">
      <alignment horizontal="right" vertical="center"/>
      <protection locked="0"/>
    </xf>
    <xf numFmtId="49" fontId="6" fillId="11" borderId="100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004" xfId="6" applyNumberFormat="1" applyFont="1" applyFill="1" applyBorder="1" applyAlignment="1" applyProtection="1">
      <alignment horizontal="center" vertical="center" wrapText="1"/>
      <protection locked="0"/>
    </xf>
    <xf numFmtId="3" fontId="6" fillId="6" borderId="25" xfId="6" applyNumberFormat="1" applyFont="1" applyFill="1" applyBorder="1" applyAlignment="1" applyProtection="1">
      <alignment horizontal="right" vertical="center"/>
      <protection locked="0"/>
    </xf>
    <xf numFmtId="3" fontId="6" fillId="6" borderId="976" xfId="6" applyNumberFormat="1" applyFont="1" applyFill="1" applyBorder="1" applyAlignment="1" applyProtection="1">
      <alignment horizontal="right" vertical="center"/>
      <protection locked="0"/>
    </xf>
    <xf numFmtId="0" fontId="63" fillId="6" borderId="16" xfId="0" applyFont="1" applyFill="1" applyBorder="1" applyAlignment="1">
      <alignment horizontal="center" vertical="center" wrapText="1"/>
    </xf>
    <xf numFmtId="3" fontId="6" fillId="6" borderId="1005" xfId="6" applyNumberFormat="1" applyFont="1" applyFill="1" applyBorder="1" applyAlignment="1" applyProtection="1">
      <alignment horizontal="right" vertical="center"/>
      <protection locked="0"/>
    </xf>
    <xf numFmtId="49" fontId="6" fillId="11" borderId="1006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007" xfId="6" applyNumberFormat="1" applyFont="1" applyFill="1" applyBorder="1" applyAlignment="1" applyProtection="1">
      <alignment horizontal="center" vertical="center" wrapText="1"/>
      <protection locked="0"/>
    </xf>
    <xf numFmtId="49" fontId="6" fillId="15" borderId="966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9" xfId="6" applyNumberFormat="1" applyFont="1" applyFill="1" applyBorder="1" applyAlignment="1" applyProtection="1">
      <alignment horizontal="center" vertical="center" wrapText="1"/>
      <protection locked="0"/>
    </xf>
    <xf numFmtId="49" fontId="6" fillId="15" borderId="975" xfId="6" applyNumberFormat="1" applyFont="1" applyFill="1" applyBorder="1" applyAlignment="1" applyProtection="1">
      <alignment horizontal="center" vertical="center" wrapText="1"/>
      <protection locked="0"/>
    </xf>
    <xf numFmtId="49" fontId="6" fillId="15" borderId="1008" xfId="6" applyNumberFormat="1" applyFont="1" applyFill="1" applyBorder="1" applyAlignment="1" applyProtection="1">
      <alignment horizontal="center" vertical="center" wrapText="1"/>
      <protection locked="0"/>
    </xf>
    <xf numFmtId="49" fontId="6" fillId="15" borderId="1009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010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1011" xfId="6" applyNumberFormat="1" applyFont="1" applyFill="1" applyBorder="1" applyAlignment="1" applyProtection="1">
      <alignment horizontal="center" vertical="center" wrapText="1"/>
      <protection locked="0"/>
    </xf>
    <xf numFmtId="49" fontId="6" fillId="15" borderId="1003" xfId="6" applyNumberFormat="1" applyFont="1" applyFill="1" applyBorder="1" applyAlignment="1" applyProtection="1">
      <alignment horizontal="left" vertical="center" wrapText="1"/>
      <protection locked="0"/>
    </xf>
    <xf numFmtId="0" fontId="63" fillId="6" borderId="14" xfId="0" applyFont="1" applyFill="1" applyBorder="1" applyAlignment="1">
      <alignment vertical="center" wrapText="1"/>
    </xf>
    <xf numFmtId="49" fontId="6" fillId="11" borderId="1009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797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012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778" xfId="6" applyNumberFormat="1" applyFont="1" applyFill="1" applyBorder="1" applyAlignment="1" applyProtection="1">
      <alignment horizontal="center" vertical="center" wrapText="1"/>
      <protection locked="0"/>
    </xf>
    <xf numFmtId="0" fontId="63" fillId="6" borderId="3" xfId="0" applyFont="1" applyFill="1" applyBorder="1" applyAlignment="1">
      <alignment vertical="center" wrapText="1"/>
    </xf>
    <xf numFmtId="49" fontId="19" fillId="11" borderId="1013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1014" xfId="6" applyNumberFormat="1" applyFont="1" applyFill="1" applyBorder="1" applyAlignment="1" applyProtection="1">
      <alignment horizontal="center" vertical="center" wrapText="1"/>
      <protection locked="0"/>
    </xf>
    <xf numFmtId="49" fontId="19" fillId="11" borderId="973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974" xfId="6" applyNumberFormat="1" applyFont="1" applyFill="1" applyBorder="1" applyAlignment="1" applyProtection="1">
      <alignment horizontal="center" vertical="center" wrapText="1"/>
      <protection locked="0"/>
    </xf>
    <xf numFmtId="49" fontId="19" fillId="0" borderId="974" xfId="6" applyNumberFormat="1" applyFont="1" applyFill="1" applyBorder="1" applyAlignment="1" applyProtection="1">
      <alignment horizontal="center" vertical="center" wrapText="1"/>
      <protection locked="0"/>
    </xf>
    <xf numFmtId="49" fontId="19" fillId="11" borderId="1015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1009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1009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988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015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970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45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995" xfId="6" applyNumberFormat="1" applyFont="1" applyFill="1" applyBorder="1" applyAlignment="1" applyProtection="1">
      <alignment horizontal="left" vertical="center" wrapText="1"/>
      <protection locked="0"/>
    </xf>
    <xf numFmtId="49" fontId="6" fillId="15" borderId="897" xfId="6" applyNumberFormat="1" applyFont="1" applyFill="1" applyBorder="1" applyAlignment="1" applyProtection="1">
      <alignment horizontal="left" vertical="center" wrapText="1"/>
      <protection locked="0"/>
    </xf>
    <xf numFmtId="49" fontId="6" fillId="15" borderId="886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87" xfId="6" applyNumberFormat="1" applyFont="1" applyFill="1" applyBorder="1" applyAlignment="1" applyProtection="1">
      <alignment vertical="center" wrapText="1"/>
      <protection locked="0"/>
    </xf>
    <xf numFmtId="49" fontId="6" fillId="15" borderId="995" xfId="6" applyNumberFormat="1" applyFont="1" applyFill="1" applyBorder="1" applyAlignment="1" applyProtection="1">
      <alignment horizontal="left" vertical="center" wrapText="1"/>
      <protection locked="0"/>
    </xf>
    <xf numFmtId="49" fontId="6" fillId="15" borderId="981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897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886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016" xfId="6" applyNumberFormat="1" applyFont="1" applyFill="1" applyBorder="1" applyAlignment="1" applyProtection="1">
      <alignment horizontal="center" vertical="center" wrapText="1"/>
      <protection locked="0"/>
    </xf>
    <xf numFmtId="49" fontId="19" fillId="11" borderId="1018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1019" xfId="6" applyNumberFormat="1" applyFont="1" applyFill="1" applyBorder="1" applyAlignment="1" applyProtection="1">
      <alignment horizontal="center" vertical="center" wrapText="1"/>
      <protection locked="0"/>
    </xf>
    <xf numFmtId="3" fontId="6" fillId="0" borderId="1017" xfId="6" applyNumberFormat="1" applyFont="1" applyFill="1" applyBorder="1" applyAlignment="1" applyProtection="1">
      <alignment horizontal="right" vertical="center"/>
      <protection locked="0"/>
    </xf>
    <xf numFmtId="49" fontId="6" fillId="11" borderId="1018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019" xfId="6" applyNumberFormat="1" applyFont="1" applyFill="1" applyBorder="1" applyAlignment="1" applyProtection="1">
      <alignment horizontal="center" vertical="center" wrapText="1"/>
      <protection locked="0"/>
    </xf>
    <xf numFmtId="49" fontId="6" fillId="15" borderId="1020" xfId="6" applyNumberFormat="1" applyFont="1" applyFill="1" applyBorder="1" applyAlignment="1" applyProtection="1">
      <alignment horizontal="left" vertical="center" wrapText="1"/>
      <protection locked="0"/>
    </xf>
    <xf numFmtId="49" fontId="6" fillId="15" borderId="1021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887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1021" xfId="6" applyNumberFormat="1" applyFont="1" applyFill="1" applyBorder="1" applyAlignment="1" applyProtection="1">
      <alignment horizontal="center" vertical="center" wrapText="1"/>
      <protection locked="0"/>
    </xf>
    <xf numFmtId="49" fontId="16" fillId="15" borderId="14" xfId="6" applyNumberFormat="1" applyFont="1" applyFill="1" applyBorder="1" applyAlignment="1" applyProtection="1">
      <alignment horizontal="center" vertical="center" wrapText="1"/>
      <protection locked="0"/>
    </xf>
    <xf numFmtId="4" fontId="11" fillId="6" borderId="165" xfId="6" applyNumberFormat="1" applyFont="1" applyFill="1" applyBorder="1" applyAlignment="1" applyProtection="1">
      <alignment horizontal="right" vertical="center"/>
      <protection locked="0"/>
    </xf>
    <xf numFmtId="3" fontId="11" fillId="6" borderId="165" xfId="6" applyNumberFormat="1" applyFont="1" applyFill="1" applyBorder="1" applyAlignment="1" applyProtection="1">
      <alignment horizontal="right" vertical="center"/>
      <protection locked="0"/>
    </xf>
    <xf numFmtId="49" fontId="15" fillId="15" borderId="3" xfId="6" applyNumberFormat="1" applyFont="1" applyFill="1" applyBorder="1" applyAlignment="1" applyProtection="1">
      <alignment horizontal="center" vertical="center" wrapText="1"/>
      <protection locked="0"/>
    </xf>
    <xf numFmtId="10" fontId="6" fillId="0" borderId="1022" xfId="1" applyNumberFormat="1" applyFont="1" applyFill="1" applyBorder="1" applyAlignment="1" applyProtection="1">
      <alignment horizontal="right" vertical="center"/>
      <protection locked="0"/>
    </xf>
    <xf numFmtId="49" fontId="6" fillId="11" borderId="102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024" xfId="6" applyNumberFormat="1" applyFont="1" applyFill="1" applyBorder="1" applyAlignment="1" applyProtection="1">
      <alignment horizontal="center" vertical="center" wrapText="1"/>
      <protection locked="0"/>
    </xf>
    <xf numFmtId="3" fontId="15" fillId="6" borderId="165" xfId="6" applyNumberFormat="1" applyFont="1" applyFill="1" applyBorder="1" applyAlignment="1" applyProtection="1">
      <alignment horizontal="right" vertical="center"/>
      <protection locked="0"/>
    </xf>
    <xf numFmtId="49" fontId="15" fillId="0" borderId="1025" xfId="6" applyNumberFormat="1" applyFont="1" applyFill="1" applyBorder="1" applyAlignment="1" applyProtection="1">
      <alignment horizontal="left" vertical="center" wrapText="1"/>
      <protection locked="0"/>
    </xf>
    <xf numFmtId="49" fontId="15" fillId="0" borderId="781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1026" xfId="6" applyNumberFormat="1" applyFont="1" applyFill="1" applyBorder="1" applyAlignment="1" applyProtection="1">
      <alignment horizontal="center" vertical="center" wrapText="1"/>
      <protection locked="0"/>
    </xf>
    <xf numFmtId="4" fontId="11" fillId="6" borderId="5" xfId="6" applyNumberFormat="1" applyFont="1" applyFill="1" applyBorder="1" applyAlignment="1" applyProtection="1">
      <alignment horizontal="right" vertical="center"/>
      <protection locked="0"/>
    </xf>
    <xf numFmtId="3" fontId="11" fillId="6" borderId="5" xfId="6" applyNumberFormat="1" applyFont="1" applyFill="1" applyBorder="1" applyAlignment="1" applyProtection="1">
      <alignment horizontal="right" vertical="center"/>
      <protection locked="0"/>
    </xf>
    <xf numFmtId="49" fontId="15" fillId="13" borderId="130" xfId="6" applyNumberFormat="1" applyFont="1" applyFill="1" applyBorder="1" applyAlignment="1" applyProtection="1">
      <alignment horizontal="left" vertical="center" wrapText="1"/>
      <protection locked="0"/>
    </xf>
    <xf numFmtId="49" fontId="15" fillId="13" borderId="140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029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030" xfId="6" applyNumberFormat="1" applyFont="1" applyFill="1" applyBorder="1" applyAlignment="1" applyProtection="1">
      <alignment horizontal="center" vertical="center" wrapText="1"/>
      <protection locked="0"/>
    </xf>
    <xf numFmtId="0" fontId="19" fillId="0" borderId="980" xfId="6" applyNumberFormat="1" applyFont="1" applyFill="1" applyBorder="1" applyAlignment="1" applyProtection="1">
      <alignment horizontal="left" vertical="center"/>
      <protection locked="0"/>
    </xf>
    <xf numFmtId="4" fontId="19" fillId="0" borderId="905" xfId="6" applyNumberFormat="1" applyFont="1" applyFill="1" applyBorder="1" applyAlignment="1" applyProtection="1">
      <alignment horizontal="right" vertical="center"/>
      <protection locked="0"/>
    </xf>
    <xf numFmtId="3" fontId="19" fillId="0" borderId="997" xfId="6" applyNumberFormat="1" applyFont="1" applyFill="1" applyBorder="1" applyAlignment="1" applyProtection="1">
      <alignment horizontal="right" vertical="center"/>
      <protection locked="0"/>
    </xf>
    <xf numFmtId="0" fontId="22" fillId="0" borderId="980" xfId="6" applyNumberFormat="1" applyFont="1" applyFill="1" applyBorder="1" applyAlignment="1" applyProtection="1">
      <alignment horizontal="left" vertical="center"/>
      <protection locked="0"/>
    </xf>
    <xf numFmtId="0" fontId="22" fillId="0" borderId="0" xfId="6" applyNumberFormat="1" applyFont="1" applyFill="1" applyBorder="1" applyAlignment="1" applyProtection="1">
      <alignment horizontal="left" vertical="center"/>
      <protection locked="0"/>
    </xf>
    <xf numFmtId="4" fontId="22" fillId="0" borderId="87" xfId="6" applyNumberFormat="1" applyFont="1" applyFill="1" applyBorder="1" applyAlignment="1" applyProtection="1">
      <alignment horizontal="right" vertical="center"/>
      <protection locked="0"/>
    </xf>
    <xf numFmtId="3" fontId="22" fillId="0" borderId="116" xfId="6" applyNumberFormat="1" applyFont="1" applyFill="1" applyBorder="1" applyAlignment="1" applyProtection="1">
      <alignment horizontal="right" vertical="center"/>
      <protection locked="0"/>
    </xf>
    <xf numFmtId="49" fontId="22" fillId="12" borderId="996" xfId="6" applyNumberFormat="1" applyFont="1" applyFill="1" applyBorder="1" applyAlignment="1" applyProtection="1">
      <alignment horizontal="left" vertical="center" wrapText="1"/>
      <protection locked="0"/>
    </xf>
    <xf numFmtId="49" fontId="22" fillId="12" borderId="996" xfId="6" applyNumberFormat="1" applyFont="1" applyFill="1" applyBorder="1" applyAlignment="1" applyProtection="1">
      <alignment horizontal="center" vertical="center" wrapText="1"/>
      <protection locked="0"/>
    </xf>
    <xf numFmtId="49" fontId="22" fillId="12" borderId="53" xfId="6" applyNumberFormat="1" applyFont="1" applyFill="1" applyBorder="1" applyAlignment="1" applyProtection="1">
      <alignment horizontal="center" vertical="center" wrapText="1"/>
      <protection locked="0"/>
    </xf>
    <xf numFmtId="49" fontId="22" fillId="0" borderId="25" xfId="6" applyNumberFormat="1" applyFont="1" applyFill="1" applyBorder="1" applyAlignment="1" applyProtection="1">
      <alignment horizontal="center" vertical="center" wrapText="1"/>
      <protection locked="0"/>
    </xf>
    <xf numFmtId="10" fontId="6" fillId="0" borderId="1031" xfId="1" applyNumberFormat="1" applyFont="1" applyFill="1" applyBorder="1" applyAlignment="1" applyProtection="1">
      <alignment horizontal="right" vertical="center"/>
      <protection locked="0"/>
    </xf>
    <xf numFmtId="4" fontId="6" fillId="0" borderId="1031" xfId="6" applyNumberFormat="1" applyFont="1" applyFill="1" applyBorder="1" applyAlignment="1" applyProtection="1">
      <alignment horizontal="right" vertical="center"/>
      <protection locked="0"/>
    </xf>
    <xf numFmtId="3" fontId="6" fillId="0" borderId="1031" xfId="6" applyNumberFormat="1" applyFont="1" applyFill="1" applyBorder="1" applyAlignment="1" applyProtection="1">
      <alignment horizontal="right" vertical="center"/>
      <protection locked="0"/>
    </xf>
    <xf numFmtId="10" fontId="11" fillId="0" borderId="1031" xfId="1" applyNumberFormat="1" applyFont="1" applyFill="1" applyBorder="1" applyAlignment="1" applyProtection="1">
      <alignment horizontal="right" vertical="center"/>
      <protection locked="0"/>
    </xf>
    <xf numFmtId="4" fontId="6" fillId="0" borderId="1034" xfId="6" applyNumberFormat="1" applyFont="1" applyFill="1" applyBorder="1" applyAlignment="1" applyProtection="1">
      <alignment horizontal="right" vertical="center"/>
      <protection locked="0"/>
    </xf>
    <xf numFmtId="3" fontId="6" fillId="0" borderId="1035" xfId="6" applyNumberFormat="1" applyFont="1" applyFill="1" applyBorder="1" applyAlignment="1" applyProtection="1">
      <alignment horizontal="right" vertical="center"/>
      <protection locked="0"/>
    </xf>
    <xf numFmtId="3" fontId="15" fillId="6" borderId="1031" xfId="6" applyNumberFormat="1" applyFont="1" applyFill="1" applyBorder="1" applyAlignment="1" applyProtection="1">
      <alignment horizontal="right" vertical="center"/>
      <protection locked="0"/>
    </xf>
    <xf numFmtId="49" fontId="6" fillId="0" borderId="987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988" xfId="6" applyNumberFormat="1" applyFont="1" applyFill="1" applyBorder="1" applyAlignment="1" applyProtection="1">
      <alignment horizontal="center" vertical="center" wrapText="1"/>
      <protection locked="0"/>
    </xf>
    <xf numFmtId="3" fontId="6" fillId="6" borderId="1031" xfId="6" applyNumberFormat="1" applyFont="1" applyFill="1" applyBorder="1" applyAlignment="1" applyProtection="1">
      <alignment horizontal="right" vertical="center"/>
      <protection locked="0"/>
    </xf>
    <xf numFmtId="49" fontId="6" fillId="0" borderId="975" xfId="6" applyNumberFormat="1" applyFont="1" applyFill="1" applyBorder="1" applyAlignment="1" applyProtection="1">
      <alignment horizontal="center" vertical="center" wrapText="1"/>
      <protection locked="0"/>
    </xf>
    <xf numFmtId="4" fontId="6" fillId="6" borderId="1031" xfId="6" applyNumberFormat="1" applyFont="1" applyFill="1" applyBorder="1" applyAlignment="1" applyProtection="1">
      <alignment horizontal="right" vertical="center"/>
      <protection locked="0"/>
    </xf>
    <xf numFmtId="49" fontId="19" fillId="11" borderId="173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1004" xfId="6" applyNumberFormat="1" applyFont="1" applyFill="1" applyBorder="1" applyAlignment="1" applyProtection="1">
      <alignment horizontal="center" vertical="center" wrapText="1"/>
      <protection locked="0"/>
    </xf>
    <xf numFmtId="10" fontId="19" fillId="0" borderId="1031" xfId="1" applyNumberFormat="1" applyFont="1" applyFill="1" applyBorder="1" applyAlignment="1" applyProtection="1">
      <alignment horizontal="right" vertical="center"/>
      <protection locked="0"/>
    </xf>
    <xf numFmtId="4" fontId="19" fillId="0" borderId="1034" xfId="6" applyNumberFormat="1" applyFont="1" applyFill="1" applyBorder="1" applyAlignment="1" applyProtection="1">
      <alignment horizontal="right" vertical="center"/>
      <protection locked="0"/>
    </xf>
    <xf numFmtId="3" fontId="19" fillId="0" borderId="1035" xfId="6" applyNumberFormat="1" applyFont="1" applyFill="1" applyBorder="1" applyAlignment="1" applyProtection="1">
      <alignment horizontal="right" vertical="center"/>
      <protection locked="0"/>
    </xf>
    <xf numFmtId="3" fontId="19" fillId="0" borderId="1031" xfId="6" applyNumberFormat="1" applyFont="1" applyFill="1" applyBorder="1" applyAlignment="1" applyProtection="1">
      <alignment horizontal="right" vertical="center"/>
      <protection locked="0"/>
    </xf>
    <xf numFmtId="49" fontId="19" fillId="11" borderId="69" xfId="6" applyNumberFormat="1" applyFont="1" applyFill="1" applyBorder="1" applyAlignment="1" applyProtection="1">
      <alignment horizontal="center" vertical="center" wrapText="1"/>
      <protection locked="0"/>
    </xf>
    <xf numFmtId="4" fontId="41" fillId="6" borderId="1034" xfId="6" applyNumberFormat="1" applyFont="1" applyFill="1" applyBorder="1" applyAlignment="1" applyProtection="1">
      <alignment horizontal="right" vertical="center"/>
      <protection locked="0"/>
    </xf>
    <xf numFmtId="3" fontId="41" fillId="0" borderId="1035" xfId="6" applyNumberFormat="1" applyFont="1" applyFill="1" applyBorder="1" applyAlignment="1" applyProtection="1">
      <alignment horizontal="right" vertical="center"/>
      <protection locked="0"/>
    </xf>
    <xf numFmtId="4" fontId="41" fillId="6" borderId="886" xfId="6" applyNumberFormat="1" applyFont="1" applyFill="1" applyBorder="1" applyAlignment="1" applyProtection="1">
      <alignment horizontal="right" vertical="center"/>
      <protection locked="0"/>
    </xf>
    <xf numFmtId="3" fontId="41" fillId="0" borderId="887" xfId="6" applyNumberFormat="1" applyFont="1" applyFill="1" applyBorder="1" applyAlignment="1" applyProtection="1">
      <alignment horizontal="right" vertical="center"/>
      <protection locked="0"/>
    </xf>
    <xf numFmtId="0" fontId="6" fillId="0" borderId="973" xfId="0" applyFont="1" applyBorder="1" applyAlignment="1">
      <alignment horizontal="left" vertical="center" wrapText="1"/>
    </xf>
    <xf numFmtId="49" fontId="6" fillId="11" borderId="970" xfId="6" applyNumberFormat="1" applyFont="1" applyFill="1" applyBorder="1" applyAlignment="1" applyProtection="1">
      <alignment horizontal="center" vertical="center" wrapText="1"/>
      <protection locked="0"/>
    </xf>
    <xf numFmtId="4" fontId="42" fillId="0" borderId="165" xfId="6" applyNumberFormat="1" applyFont="1" applyFill="1" applyBorder="1" applyAlignment="1" applyProtection="1">
      <alignment horizontal="right" vertical="center"/>
      <protection locked="0"/>
    </xf>
    <xf numFmtId="3" fontId="42" fillId="0" borderId="165" xfId="6" applyNumberFormat="1" applyFont="1" applyFill="1" applyBorder="1" applyAlignment="1" applyProtection="1">
      <alignment horizontal="right" vertical="center"/>
      <protection locked="0"/>
    </xf>
    <xf numFmtId="4" fontId="19" fillId="0" borderId="1037" xfId="6" applyNumberFormat="1" applyFont="1" applyFill="1" applyBorder="1" applyAlignment="1" applyProtection="1">
      <alignment horizontal="right" vertical="center"/>
      <protection locked="0"/>
    </xf>
    <xf numFmtId="3" fontId="19" fillId="0" borderId="1038" xfId="6" applyNumberFormat="1" applyFont="1" applyFill="1" applyBorder="1" applyAlignment="1" applyProtection="1">
      <alignment horizontal="right" vertical="center"/>
      <protection locked="0"/>
    </xf>
    <xf numFmtId="0" fontId="63" fillId="0" borderId="165" xfId="0" applyFont="1" applyBorder="1" applyAlignment="1">
      <alignment vertical="center"/>
    </xf>
    <xf numFmtId="0" fontId="63" fillId="0" borderId="1039" xfId="0" applyFont="1" applyBorder="1" applyAlignment="1">
      <alignment vertical="center"/>
    </xf>
    <xf numFmtId="49" fontId="6" fillId="11" borderId="1037" xfId="6" applyNumberFormat="1" applyFont="1" applyFill="1" applyBorder="1" applyAlignment="1" applyProtection="1">
      <alignment vertical="center" wrapText="1"/>
      <protection locked="0"/>
    </xf>
    <xf numFmtId="49" fontId="6" fillId="11" borderId="1040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1037" xfId="6" applyNumberFormat="1" applyFont="1" applyFill="1" applyBorder="1" applyAlignment="1" applyProtection="1">
      <alignment horizontal="right" vertical="center"/>
      <protection locked="0"/>
    </xf>
    <xf numFmtId="3" fontId="6" fillId="0" borderId="1038" xfId="6" applyNumberFormat="1" applyFont="1" applyFill="1" applyBorder="1" applyAlignment="1" applyProtection="1">
      <alignment horizontal="right" vertical="center"/>
      <protection locked="0"/>
    </xf>
    <xf numFmtId="49" fontId="6" fillId="11" borderId="1041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042" xfId="6" applyNumberFormat="1" applyFont="1" applyFill="1" applyBorder="1" applyAlignment="1" applyProtection="1">
      <alignment horizontal="left" vertical="center" wrapText="1"/>
      <protection locked="0"/>
    </xf>
    <xf numFmtId="10" fontId="6" fillId="0" borderId="1043" xfId="1" applyNumberFormat="1" applyFont="1" applyFill="1" applyBorder="1" applyAlignment="1" applyProtection="1">
      <alignment horizontal="right" vertical="center"/>
      <protection locked="0"/>
    </xf>
    <xf numFmtId="4" fontId="6" fillId="0" borderId="1044" xfId="6" applyNumberFormat="1" applyFont="1" applyFill="1" applyBorder="1" applyAlignment="1" applyProtection="1">
      <alignment horizontal="right" vertical="center"/>
      <protection locked="0"/>
    </xf>
    <xf numFmtId="3" fontId="6" fillId="0" borderId="1045" xfId="6" applyNumberFormat="1" applyFont="1" applyFill="1" applyBorder="1" applyAlignment="1" applyProtection="1">
      <alignment horizontal="right" vertical="center"/>
      <protection locked="0"/>
    </xf>
    <xf numFmtId="3" fontId="6" fillId="0" borderId="1043" xfId="6" applyNumberFormat="1" applyFont="1" applyFill="1" applyBorder="1" applyAlignment="1" applyProtection="1">
      <alignment horizontal="right" vertical="center"/>
      <protection locked="0"/>
    </xf>
    <xf numFmtId="49" fontId="6" fillId="0" borderId="1046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047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048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049" xfId="6" applyNumberFormat="1" applyFont="1" applyFill="1" applyBorder="1" applyAlignment="1" applyProtection="1">
      <alignment horizontal="center" vertical="center" wrapText="1"/>
      <protection locked="0"/>
    </xf>
    <xf numFmtId="10" fontId="6" fillId="0" borderId="1050" xfId="1" applyNumberFormat="1" applyFont="1" applyFill="1" applyBorder="1" applyAlignment="1" applyProtection="1">
      <alignment horizontal="right" vertical="center"/>
      <protection locked="0"/>
    </xf>
    <xf numFmtId="4" fontId="6" fillId="0" borderId="1051" xfId="6" applyNumberFormat="1" applyFont="1" applyFill="1" applyBorder="1" applyAlignment="1" applyProtection="1">
      <alignment horizontal="right" vertical="center"/>
      <protection locked="0"/>
    </xf>
    <xf numFmtId="3" fontId="6" fillId="0" borderId="1052" xfId="6" applyNumberFormat="1" applyFont="1" applyFill="1" applyBorder="1" applyAlignment="1" applyProtection="1">
      <alignment horizontal="right" vertical="center"/>
      <protection locked="0"/>
    </xf>
    <xf numFmtId="3" fontId="6" fillId="0" borderId="1050" xfId="6" applyNumberFormat="1" applyFont="1" applyFill="1" applyBorder="1" applyAlignment="1" applyProtection="1">
      <alignment horizontal="right" vertical="center"/>
      <protection locked="0"/>
    </xf>
    <xf numFmtId="49" fontId="6" fillId="11" borderId="105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054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055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056" xfId="6" applyNumberFormat="1" applyFont="1" applyFill="1" applyBorder="1" applyAlignment="1" applyProtection="1">
      <alignment horizontal="center" vertical="center" wrapText="1"/>
      <protection locked="0"/>
    </xf>
    <xf numFmtId="4" fontId="19" fillId="0" borderId="1051" xfId="6" applyNumberFormat="1" applyFont="1" applyFill="1" applyBorder="1" applyAlignment="1" applyProtection="1">
      <alignment horizontal="right" vertical="center"/>
      <protection locked="0"/>
    </xf>
    <xf numFmtId="3" fontId="19" fillId="0" borderId="1052" xfId="6" applyNumberFormat="1" applyFont="1" applyFill="1" applyBorder="1" applyAlignment="1" applyProtection="1">
      <alignment horizontal="right" vertical="center"/>
      <protection locked="0"/>
    </xf>
    <xf numFmtId="49" fontId="6" fillId="11" borderId="1058" xfId="6" applyNumberFormat="1" applyFont="1" applyFill="1" applyBorder="1" applyAlignment="1" applyProtection="1">
      <alignment vertical="center" wrapText="1"/>
      <protection locked="0"/>
    </xf>
    <xf numFmtId="49" fontId="6" fillId="11" borderId="1051" xfId="6" applyNumberFormat="1" applyFont="1" applyFill="1" applyBorder="1" applyAlignment="1" applyProtection="1">
      <alignment vertical="center" wrapText="1"/>
      <protection locked="0"/>
    </xf>
    <xf numFmtId="2" fontId="6" fillId="11" borderId="16" xfId="6" applyNumberFormat="1" applyFont="1" applyFill="1" applyBorder="1" applyAlignment="1" applyProtection="1">
      <alignment horizontal="right" vertical="center" wrapText="1"/>
      <protection locked="0"/>
    </xf>
    <xf numFmtId="49" fontId="6" fillId="11" borderId="1059" xfId="6" applyNumberFormat="1" applyFont="1" applyFill="1" applyBorder="1" applyAlignment="1" applyProtection="1">
      <alignment vertical="center" wrapText="1"/>
      <protection locked="0"/>
    </xf>
    <xf numFmtId="49" fontId="6" fillId="11" borderId="1039" xfId="6" applyNumberFormat="1" applyFont="1" applyFill="1" applyBorder="1" applyAlignment="1" applyProtection="1">
      <alignment vertical="center" wrapText="1"/>
      <protection locked="0"/>
    </xf>
    <xf numFmtId="3" fontId="6" fillId="0" borderId="1022" xfId="6" applyNumberFormat="1" applyFont="1" applyFill="1" applyBorder="1" applyAlignment="1" applyProtection="1">
      <alignment horizontal="right" vertical="center"/>
      <protection locked="0"/>
    </xf>
    <xf numFmtId="49" fontId="6" fillId="11" borderId="1060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061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06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064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067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068" xfId="6" applyNumberFormat="1" applyFont="1" applyFill="1" applyBorder="1" applyAlignment="1" applyProtection="1">
      <alignment horizontal="center" vertical="center" wrapText="1"/>
      <protection locked="0"/>
    </xf>
    <xf numFmtId="3" fontId="19" fillId="0" borderId="582" xfId="6" applyNumberFormat="1" applyFont="1" applyFill="1" applyBorder="1" applyAlignment="1" applyProtection="1">
      <alignment horizontal="right" vertical="center"/>
      <protection locked="0"/>
    </xf>
    <xf numFmtId="3" fontId="18" fillId="0" borderId="16" xfId="6" applyNumberFormat="1" applyFont="1" applyFill="1" applyBorder="1" applyAlignment="1" applyProtection="1">
      <alignment horizontal="right" vertical="center"/>
      <protection locked="0"/>
    </xf>
    <xf numFmtId="49" fontId="6" fillId="0" borderId="1069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1070" xfId="6" applyNumberFormat="1" applyFont="1" applyFill="1" applyBorder="1" applyAlignment="1" applyProtection="1">
      <alignment horizontal="center" vertical="center" wrapText="1"/>
      <protection locked="0"/>
    </xf>
    <xf numFmtId="3" fontId="6" fillId="0" borderId="614" xfId="6" applyNumberFormat="1" applyFont="1" applyFill="1" applyBorder="1" applyAlignment="1" applyProtection="1">
      <alignment horizontal="right" vertical="center"/>
      <protection locked="0"/>
    </xf>
    <xf numFmtId="49" fontId="6" fillId="11" borderId="1058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051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071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582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764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1052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981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1022" xfId="6" applyNumberFormat="1" applyFont="1" applyFill="1" applyBorder="1" applyAlignment="1" applyProtection="1">
      <alignment horizontal="right" vertical="center" wrapText="1"/>
      <protection locked="0"/>
    </xf>
    <xf numFmtId="3" fontId="6" fillId="0" borderId="1022" xfId="6" applyNumberFormat="1" applyFont="1" applyFill="1" applyBorder="1" applyAlignment="1" applyProtection="1">
      <alignment horizontal="right" vertical="center" wrapText="1"/>
      <protection locked="0"/>
    </xf>
    <xf numFmtId="10" fontId="6" fillId="0" borderId="1073" xfId="1" applyNumberFormat="1" applyFont="1" applyFill="1" applyBorder="1" applyAlignment="1" applyProtection="1">
      <alignment horizontal="right" vertical="center"/>
      <protection locked="0"/>
    </xf>
    <xf numFmtId="4" fontId="6" fillId="0" borderId="1073" xfId="6" applyNumberFormat="1" applyFont="1" applyFill="1" applyBorder="1" applyAlignment="1" applyProtection="1">
      <alignment horizontal="right" vertical="center"/>
      <protection locked="0"/>
    </xf>
    <xf numFmtId="3" fontId="6" fillId="0" borderId="1073" xfId="6" applyNumberFormat="1" applyFont="1" applyFill="1" applyBorder="1" applyAlignment="1" applyProtection="1">
      <alignment horizontal="right" vertical="center"/>
      <protection locked="0"/>
    </xf>
    <xf numFmtId="49" fontId="6" fillId="11" borderId="1074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958" xfId="6" applyNumberFormat="1" applyFont="1" applyFill="1" applyBorder="1" applyAlignment="1" applyProtection="1">
      <alignment horizontal="center" vertical="center" wrapText="1"/>
      <protection locked="0"/>
    </xf>
    <xf numFmtId="49" fontId="15" fillId="15" borderId="7" xfId="6" applyNumberFormat="1" applyFont="1" applyFill="1" applyBorder="1" applyAlignment="1" applyProtection="1">
      <alignment vertical="center" wrapText="1"/>
      <protection locked="0"/>
    </xf>
    <xf numFmtId="49" fontId="6" fillId="11" borderId="586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1076" xfId="6" applyNumberFormat="1" applyFont="1" applyFill="1" applyBorder="1" applyAlignment="1" applyProtection="1">
      <alignment horizontal="center" vertical="center" wrapText="1"/>
      <protection locked="0"/>
    </xf>
    <xf numFmtId="49" fontId="15" fillId="15" borderId="14" xfId="6" applyNumberFormat="1" applyFont="1" applyFill="1" applyBorder="1" applyAlignment="1" applyProtection="1">
      <alignment vertical="center" wrapText="1"/>
      <protection locked="0"/>
    </xf>
    <xf numFmtId="49" fontId="6" fillId="11" borderId="1077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078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079" xfId="6" applyNumberFormat="1" applyFont="1" applyFill="1" applyBorder="1" applyAlignment="1" applyProtection="1">
      <alignment horizontal="center" vertical="center" wrapText="1"/>
      <protection locked="0"/>
    </xf>
    <xf numFmtId="10" fontId="6" fillId="0" borderId="1080" xfId="1" applyNumberFormat="1" applyFont="1" applyFill="1" applyBorder="1" applyAlignment="1" applyProtection="1">
      <alignment horizontal="right" vertical="center"/>
      <protection locked="0"/>
    </xf>
    <xf numFmtId="4" fontId="6" fillId="0" borderId="1081" xfId="6" applyNumberFormat="1" applyFont="1" applyFill="1" applyBorder="1" applyAlignment="1" applyProtection="1">
      <alignment horizontal="right" vertical="center"/>
      <protection locked="0"/>
    </xf>
    <xf numFmtId="3" fontId="6" fillId="0" borderId="1082" xfId="6" applyNumberFormat="1" applyFont="1" applyFill="1" applyBorder="1" applyAlignment="1" applyProtection="1">
      <alignment horizontal="right" vertical="center"/>
      <protection locked="0"/>
    </xf>
    <xf numFmtId="3" fontId="6" fillId="0" borderId="1080" xfId="6" applyNumberFormat="1" applyFont="1" applyFill="1" applyBorder="1" applyAlignment="1" applyProtection="1">
      <alignment horizontal="right" vertical="center"/>
      <protection locked="0"/>
    </xf>
    <xf numFmtId="49" fontId="6" fillId="0" borderId="1083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1084" xfId="6" applyNumberFormat="1" applyFont="1" applyFill="1" applyBorder="1" applyAlignment="1" applyProtection="1">
      <alignment horizontal="center" vertical="center" wrapText="1"/>
      <protection locked="0"/>
    </xf>
    <xf numFmtId="49" fontId="15" fillId="15" borderId="16" xfId="6" applyNumberFormat="1" applyFont="1" applyFill="1" applyBorder="1" applyAlignment="1" applyProtection="1">
      <alignment vertical="center" wrapText="1"/>
      <protection locked="0"/>
    </xf>
    <xf numFmtId="49" fontId="6" fillId="0" borderId="1085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1086" xfId="6" applyNumberFormat="1" applyFont="1" applyFill="1" applyBorder="1" applyAlignment="1" applyProtection="1">
      <alignment horizontal="center" vertical="center" wrapText="1"/>
      <protection locked="0"/>
    </xf>
    <xf numFmtId="10" fontId="16" fillId="0" borderId="1080" xfId="1" applyNumberFormat="1" applyFont="1" applyFill="1" applyBorder="1" applyAlignment="1" applyProtection="1">
      <alignment horizontal="right" vertical="center"/>
      <protection locked="0"/>
    </xf>
    <xf numFmtId="4" fontId="16" fillId="0" borderId="1080" xfId="6" applyNumberFormat="1" applyFont="1" applyFill="1" applyBorder="1" applyAlignment="1" applyProtection="1">
      <alignment horizontal="right" vertical="center"/>
      <protection locked="0"/>
    </xf>
    <xf numFmtId="3" fontId="16" fillId="0" borderId="1080" xfId="6" applyNumberFormat="1" applyFont="1" applyFill="1" applyBorder="1" applyAlignment="1" applyProtection="1">
      <alignment horizontal="right" vertical="center"/>
      <protection locked="0"/>
    </xf>
    <xf numFmtId="0" fontId="63" fillId="0" borderId="30" xfId="0" applyFont="1" applyBorder="1" applyAlignment="1">
      <alignment vertical="center"/>
    </xf>
    <xf numFmtId="49" fontId="6" fillId="11" borderId="1088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089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090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091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092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085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086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087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093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09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095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096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097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098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1087" xfId="6" applyNumberFormat="1" applyFont="1" applyFill="1" applyBorder="1" applyAlignment="1" applyProtection="1">
      <alignment horizontal="left" vertical="center" wrapText="1"/>
      <protection locked="0"/>
    </xf>
    <xf numFmtId="49" fontId="15" fillId="15" borderId="3" xfId="6" applyNumberFormat="1" applyFont="1" applyFill="1" applyBorder="1" applyAlignment="1" applyProtection="1">
      <alignment vertical="center" wrapText="1"/>
      <protection locked="0"/>
    </xf>
    <xf numFmtId="10" fontId="19" fillId="0" borderId="1099" xfId="1" applyNumberFormat="1" applyFont="1" applyFill="1" applyBorder="1" applyAlignment="1" applyProtection="1">
      <alignment horizontal="right" vertical="center"/>
      <protection locked="0"/>
    </xf>
    <xf numFmtId="49" fontId="19" fillId="11" borderId="1078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1079" xfId="6" applyNumberFormat="1" applyFont="1" applyFill="1" applyBorder="1" applyAlignment="1" applyProtection="1">
      <alignment horizontal="center" vertical="center" wrapText="1"/>
      <protection locked="0"/>
    </xf>
    <xf numFmtId="0" fontId="59" fillId="0" borderId="14" xfId="0" applyFont="1" applyBorder="1" applyAlignment="1">
      <alignment vertical="center" wrapText="1"/>
    </xf>
    <xf numFmtId="49" fontId="19" fillId="11" borderId="1097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1098" xfId="6" applyNumberFormat="1" applyFont="1" applyFill="1" applyBorder="1" applyAlignment="1" applyProtection="1">
      <alignment horizontal="center" vertical="center" wrapText="1"/>
      <protection locked="0"/>
    </xf>
    <xf numFmtId="49" fontId="19" fillId="11" borderId="615" xfId="6" applyNumberFormat="1" applyFont="1" applyFill="1" applyBorder="1" applyAlignment="1" applyProtection="1">
      <alignment horizontal="center" vertical="center" wrapText="1"/>
      <protection locked="0"/>
    </xf>
    <xf numFmtId="0" fontId="59" fillId="6" borderId="14" xfId="0" applyFont="1" applyFill="1" applyBorder="1" applyAlignment="1">
      <alignment vertical="center" wrapText="1"/>
    </xf>
    <xf numFmtId="49" fontId="6" fillId="11" borderId="1100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101" xfId="6" applyNumberFormat="1" applyFont="1" applyFill="1" applyBorder="1" applyAlignment="1" applyProtection="1">
      <alignment horizontal="center" vertical="center" wrapText="1"/>
      <protection locked="0"/>
    </xf>
    <xf numFmtId="0" fontId="63" fillId="6" borderId="7" xfId="0" applyFont="1" applyFill="1" applyBorder="1" applyAlignment="1">
      <alignment vertical="center" wrapText="1"/>
    </xf>
    <xf numFmtId="4" fontId="6" fillId="0" borderId="1080" xfId="6" applyNumberFormat="1" applyFont="1" applyFill="1" applyBorder="1" applyAlignment="1" applyProtection="1">
      <alignment horizontal="right" vertical="center"/>
      <protection locked="0"/>
    </xf>
    <xf numFmtId="0" fontId="63" fillId="0" borderId="14" xfId="0" applyFont="1" applyBorder="1" applyAlignment="1">
      <alignment vertical="center"/>
    </xf>
    <xf numFmtId="3" fontId="6" fillId="0" borderId="1039" xfId="6" applyNumberFormat="1" applyFont="1" applyFill="1" applyBorder="1" applyAlignment="1" applyProtection="1">
      <alignment horizontal="right" vertical="center"/>
      <protection locked="0"/>
    </xf>
    <xf numFmtId="49" fontId="6" fillId="11" borderId="1102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102" xfId="6" applyNumberFormat="1" applyFont="1" applyFill="1" applyBorder="1" applyAlignment="1" applyProtection="1">
      <alignment horizontal="center" vertical="center" wrapText="1"/>
      <protection locked="0"/>
    </xf>
    <xf numFmtId="0" fontId="63" fillId="6" borderId="16" xfId="0" applyFont="1" applyFill="1" applyBorder="1" applyAlignment="1">
      <alignment vertical="center" wrapText="1"/>
    </xf>
    <xf numFmtId="49" fontId="6" fillId="0" borderId="1103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08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10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105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106" xfId="6" applyNumberFormat="1" applyFont="1" applyFill="1" applyBorder="1" applyAlignment="1" applyProtection="1">
      <alignment horizontal="center" vertical="center" wrapText="1"/>
      <protection locked="0"/>
    </xf>
    <xf numFmtId="49" fontId="19" fillId="11" borderId="4" xfId="6" applyNumberFormat="1" applyFont="1" applyFill="1" applyBorder="1" applyAlignment="1" applyProtection="1">
      <alignment horizontal="center" vertical="center" wrapText="1"/>
      <protection locked="0"/>
    </xf>
    <xf numFmtId="3" fontId="18" fillId="0" borderId="9" xfId="6" applyNumberFormat="1" applyFont="1" applyFill="1" applyBorder="1" applyAlignment="1" applyProtection="1">
      <alignment horizontal="right" vertical="center"/>
      <protection locked="0"/>
    </xf>
    <xf numFmtId="49" fontId="18" fillId="11" borderId="1107" xfId="6" applyNumberFormat="1" applyFont="1" applyFill="1" applyBorder="1" applyAlignment="1" applyProtection="1">
      <alignment horizontal="left" vertical="center" wrapText="1"/>
      <protection locked="0"/>
    </xf>
    <xf numFmtId="3" fontId="6" fillId="11" borderId="165" xfId="6" applyNumberFormat="1" applyFont="1" applyFill="1" applyBorder="1" applyAlignment="1" applyProtection="1">
      <alignment horizontal="right" vertical="center" wrapText="1"/>
      <protection locked="0"/>
    </xf>
    <xf numFmtId="49" fontId="6" fillId="0" borderId="1097" xfId="6" applyNumberFormat="1" applyFont="1" applyFill="1" applyBorder="1" applyAlignment="1" applyProtection="1">
      <alignment horizontal="left" vertical="center" wrapText="1"/>
      <protection locked="0"/>
    </xf>
    <xf numFmtId="0" fontId="6" fillId="0" borderId="1097" xfId="0" applyFont="1" applyBorder="1" applyAlignment="1">
      <alignment vertical="center" wrapText="1"/>
    </xf>
    <xf numFmtId="49" fontId="6" fillId="0" borderId="1098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110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65" xfId="6" applyNumberFormat="1" applyFont="1" applyFill="1" applyBorder="1" applyAlignment="1" applyProtection="1">
      <alignment horizontal="right" vertical="center" wrapText="1"/>
      <protection locked="0"/>
    </xf>
    <xf numFmtId="49" fontId="6" fillId="11" borderId="109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6" xfId="6" applyNumberFormat="1" applyFont="1" applyFill="1" applyBorder="1" applyAlignment="1" applyProtection="1">
      <alignment horizontal="right" vertical="center" wrapText="1"/>
      <protection locked="0"/>
    </xf>
    <xf numFmtId="49" fontId="6" fillId="11" borderId="1111" xfId="6" applyNumberFormat="1" applyFont="1" applyFill="1" applyBorder="1" applyAlignment="1" applyProtection="1">
      <alignment horizontal="left" vertical="center" wrapText="1"/>
      <protection locked="0"/>
    </xf>
    <xf numFmtId="3" fontId="6" fillId="0" borderId="654" xfId="6" applyNumberFormat="1" applyFont="1" applyFill="1" applyBorder="1" applyAlignment="1" applyProtection="1">
      <alignment horizontal="right" vertical="center"/>
      <protection locked="0"/>
    </xf>
    <xf numFmtId="49" fontId="6" fillId="11" borderId="957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1092" xfId="6" applyNumberFormat="1" applyFont="1" applyFill="1" applyBorder="1" applyAlignment="1" applyProtection="1">
      <alignment horizontal="center" vertical="center" wrapText="1"/>
      <protection locked="0"/>
    </xf>
    <xf numFmtId="4" fontId="6" fillId="0" borderId="1112" xfId="6" applyNumberFormat="1" applyFont="1" applyFill="1" applyBorder="1" applyAlignment="1" applyProtection="1">
      <alignment horizontal="right" vertical="center"/>
      <protection locked="0"/>
    </xf>
    <xf numFmtId="3" fontId="6" fillId="0" borderId="1113" xfId="6" applyNumberFormat="1" applyFont="1" applyFill="1" applyBorder="1" applyAlignment="1" applyProtection="1">
      <alignment horizontal="right" vertical="center"/>
      <protection locked="0"/>
    </xf>
    <xf numFmtId="49" fontId="6" fillId="11" borderId="1114" xfId="6" applyNumberFormat="1" applyFont="1" applyFill="1" applyBorder="1" applyAlignment="1" applyProtection="1">
      <alignment vertical="center" wrapText="1"/>
      <protection locked="0"/>
    </xf>
    <xf numFmtId="49" fontId="6" fillId="11" borderId="1115" xfId="6" applyNumberFormat="1" applyFont="1" applyFill="1" applyBorder="1" applyAlignment="1" applyProtection="1">
      <alignment vertical="center" wrapText="1"/>
      <protection locked="0"/>
    </xf>
    <xf numFmtId="49" fontId="6" fillId="11" borderId="1116" xfId="6" applyNumberFormat="1" applyFont="1" applyFill="1" applyBorder="1" applyAlignment="1" applyProtection="1">
      <alignment vertical="center" wrapText="1"/>
      <protection locked="0"/>
    </xf>
    <xf numFmtId="49" fontId="6" fillId="11" borderId="1103" xfId="6" applyNumberFormat="1" applyFont="1" applyFill="1" applyBorder="1" applyAlignment="1" applyProtection="1">
      <alignment horizontal="center" vertical="center" wrapText="1"/>
      <protection locked="0"/>
    </xf>
    <xf numFmtId="0" fontId="6" fillId="0" borderId="1087" xfId="0" applyFont="1" applyBorder="1" applyAlignment="1">
      <alignment vertical="center" wrapText="1"/>
    </xf>
    <xf numFmtId="0" fontId="6" fillId="0" borderId="596" xfId="0" applyFont="1" applyBorder="1" applyAlignment="1">
      <alignment vertical="center" wrapText="1"/>
    </xf>
    <xf numFmtId="49" fontId="6" fillId="0" borderId="1110" xfId="6" applyNumberFormat="1" applyFont="1" applyFill="1" applyBorder="1" applyAlignment="1" applyProtection="1">
      <alignment horizontal="center" vertical="center" wrapText="1"/>
      <protection locked="0"/>
    </xf>
    <xf numFmtId="49" fontId="19" fillId="11" borderId="1090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1106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117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1091" xfId="6" applyNumberFormat="1" applyFont="1" applyFill="1" applyBorder="1" applyAlignment="1" applyProtection="1">
      <alignment horizontal="left" vertical="center" wrapText="1"/>
      <protection locked="0"/>
    </xf>
    <xf numFmtId="2" fontId="6" fillId="0" borderId="173" xfId="6" applyNumberFormat="1" applyFont="1" applyFill="1" applyBorder="1" applyAlignment="1" applyProtection="1">
      <alignment horizontal="left" vertical="center" wrapText="1"/>
      <protection locked="0"/>
    </xf>
    <xf numFmtId="4" fontId="19" fillId="0" borderId="1119" xfId="6" applyNumberFormat="1" applyFont="1" applyFill="1" applyBorder="1" applyAlignment="1" applyProtection="1">
      <alignment horizontal="right" vertical="center"/>
      <protection locked="0"/>
    </xf>
    <xf numFmtId="3" fontId="19" fillId="0" borderId="1120" xfId="6" applyNumberFormat="1" applyFont="1" applyFill="1" applyBorder="1" applyAlignment="1" applyProtection="1">
      <alignment horizontal="right" vertical="center"/>
      <protection locked="0"/>
    </xf>
    <xf numFmtId="3" fontId="19" fillId="0" borderId="1099" xfId="6" applyNumberFormat="1" applyFont="1" applyFill="1" applyBorder="1" applyAlignment="1" applyProtection="1">
      <alignment horizontal="right" vertical="center"/>
      <protection locked="0"/>
    </xf>
    <xf numFmtId="0" fontId="19" fillId="0" borderId="1121" xfId="0" applyFont="1" applyBorder="1" applyAlignment="1">
      <alignment horizontal="left" vertical="center" wrapText="1"/>
    </xf>
    <xf numFmtId="49" fontId="19" fillId="11" borderId="1122" xfId="6" applyNumberFormat="1" applyFont="1" applyFill="1" applyBorder="1" applyAlignment="1" applyProtection="1">
      <alignment horizontal="center" vertical="center" wrapText="1"/>
      <protection locked="0"/>
    </xf>
    <xf numFmtId="0" fontId="59" fillId="0" borderId="14" xfId="0" applyFont="1" applyBorder="1" applyAlignment="1">
      <alignment vertical="center"/>
    </xf>
    <xf numFmtId="49" fontId="19" fillId="11" borderId="1093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981" xfId="6" applyNumberFormat="1" applyFont="1" applyFill="1" applyBorder="1" applyAlignment="1" applyProtection="1">
      <alignment horizontal="center" vertical="center" wrapText="1"/>
      <protection locked="0"/>
    </xf>
    <xf numFmtId="3" fontId="19" fillId="11" borderId="165" xfId="6" applyNumberFormat="1" applyFont="1" applyFill="1" applyBorder="1" applyAlignment="1" applyProtection="1">
      <alignment horizontal="right" vertical="center" wrapText="1"/>
      <protection locked="0"/>
    </xf>
    <xf numFmtId="3" fontId="19" fillId="11" borderId="14" xfId="6" applyNumberFormat="1" applyFont="1" applyFill="1" applyBorder="1" applyAlignment="1" applyProtection="1">
      <alignment horizontal="right" vertical="center" wrapText="1"/>
      <protection locked="0"/>
    </xf>
    <xf numFmtId="49" fontId="19" fillId="11" borderId="165" xfId="6" applyNumberFormat="1" applyFont="1" applyFill="1" applyBorder="1" applyAlignment="1" applyProtection="1">
      <alignment vertical="center" wrapText="1"/>
      <protection locked="0"/>
    </xf>
    <xf numFmtId="49" fontId="19" fillId="11" borderId="1121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1126" xfId="6" applyNumberFormat="1" applyFont="1" applyFill="1" applyBorder="1" applyAlignment="1" applyProtection="1">
      <alignment horizontal="center" vertical="center" wrapText="1"/>
      <protection locked="0"/>
    </xf>
    <xf numFmtId="49" fontId="19" fillId="11" borderId="1127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1128" xfId="6" applyNumberFormat="1" applyFont="1" applyFill="1" applyBorder="1" applyAlignment="1" applyProtection="1">
      <alignment horizontal="center" vertical="center" wrapText="1"/>
      <protection locked="0"/>
    </xf>
    <xf numFmtId="49" fontId="19" fillId="11" borderId="1129" xfId="6" applyNumberFormat="1" applyFont="1" applyFill="1" applyBorder="1" applyAlignment="1" applyProtection="1">
      <alignment horizontal="center" vertical="center" wrapText="1"/>
      <protection locked="0"/>
    </xf>
    <xf numFmtId="3" fontId="22" fillId="12" borderId="206" xfId="6" applyNumberFormat="1" applyFont="1" applyFill="1" applyBorder="1" applyAlignment="1" applyProtection="1">
      <alignment horizontal="right" vertical="center"/>
      <protection locked="0"/>
    </xf>
    <xf numFmtId="49" fontId="22" fillId="13" borderId="1131" xfId="6" applyNumberFormat="1" applyFont="1" applyFill="1" applyBorder="1" applyAlignment="1" applyProtection="1">
      <alignment horizontal="left" vertical="center" wrapText="1"/>
      <protection locked="0"/>
    </xf>
    <xf numFmtId="49" fontId="22" fillId="13" borderId="1132" xfId="6" applyNumberFormat="1" applyFont="1" applyFill="1" applyBorder="1" applyAlignment="1" applyProtection="1">
      <alignment horizontal="center" vertical="center" wrapText="1"/>
      <protection locked="0"/>
    </xf>
    <xf numFmtId="49" fontId="22" fillId="13" borderId="1133" xfId="6" applyNumberFormat="1" applyFont="1" applyFill="1" applyBorder="1" applyAlignment="1" applyProtection="1">
      <alignment horizontal="center" vertical="center" wrapText="1"/>
      <protection locked="0"/>
    </xf>
    <xf numFmtId="49" fontId="19" fillId="11" borderId="1105" xfId="6" applyNumberFormat="1" applyFont="1" applyFill="1" applyBorder="1" applyAlignment="1" applyProtection="1">
      <alignment horizontal="left" vertical="center" wrapText="1"/>
      <protection locked="0"/>
    </xf>
    <xf numFmtId="4" fontId="19" fillId="0" borderId="1134" xfId="6" applyNumberFormat="1" applyFont="1" applyFill="1" applyBorder="1" applyAlignment="1" applyProtection="1">
      <alignment horizontal="right" vertical="center"/>
      <protection locked="0"/>
    </xf>
    <xf numFmtId="3" fontId="19" fillId="0" borderId="1135" xfId="6" applyNumberFormat="1" applyFont="1" applyFill="1" applyBorder="1" applyAlignment="1" applyProtection="1">
      <alignment horizontal="right" vertical="center"/>
      <protection locked="0"/>
    </xf>
    <xf numFmtId="49" fontId="19" fillId="11" borderId="1136" xfId="6" applyNumberFormat="1" applyFont="1" applyFill="1" applyBorder="1" applyAlignment="1" applyProtection="1">
      <alignment horizontal="left" vertical="center" wrapText="1"/>
      <protection locked="0"/>
    </xf>
    <xf numFmtId="3" fontId="22" fillId="12" borderId="1137" xfId="6" applyNumberFormat="1" applyFont="1" applyFill="1" applyBorder="1" applyAlignment="1" applyProtection="1">
      <alignment horizontal="right" vertical="center"/>
      <protection locked="0"/>
    </xf>
    <xf numFmtId="4" fontId="6" fillId="0" borderId="1134" xfId="6" applyNumberFormat="1" applyFont="1" applyFill="1" applyBorder="1" applyAlignment="1" applyProtection="1">
      <alignment horizontal="right" vertical="center"/>
      <protection locked="0"/>
    </xf>
    <xf numFmtId="3" fontId="6" fillId="0" borderId="1135" xfId="6" applyNumberFormat="1" applyFont="1" applyFill="1" applyBorder="1" applyAlignment="1" applyProtection="1">
      <alignment horizontal="right" vertical="center"/>
      <protection locked="0"/>
    </xf>
    <xf numFmtId="49" fontId="6" fillId="11" borderId="1121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126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127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128" xfId="6" applyNumberFormat="1" applyFont="1" applyFill="1" applyBorder="1" applyAlignment="1" applyProtection="1">
      <alignment horizontal="center" vertical="center" wrapText="1"/>
      <protection locked="0"/>
    </xf>
    <xf numFmtId="4" fontId="16" fillId="0" borderId="1134" xfId="6" applyNumberFormat="1" applyFont="1" applyFill="1" applyBorder="1" applyAlignment="1" applyProtection="1">
      <alignment horizontal="right" vertical="center"/>
      <protection locked="0"/>
    </xf>
    <xf numFmtId="3" fontId="16" fillId="0" borderId="1134" xfId="6" applyNumberFormat="1" applyFont="1" applyFill="1" applyBorder="1" applyAlignment="1" applyProtection="1">
      <alignment horizontal="right" vertical="center"/>
      <protection locked="0"/>
    </xf>
    <xf numFmtId="4" fontId="6" fillId="0" borderId="1134" xfId="6" applyNumberFormat="1" applyFont="1" applyFill="1" applyBorder="1" applyAlignment="1" applyProtection="1">
      <alignment vertical="center"/>
      <protection locked="0"/>
    </xf>
    <xf numFmtId="3" fontId="6" fillId="0" borderId="1134" xfId="6" applyNumberFormat="1" applyFont="1" applyFill="1" applyBorder="1" applyAlignment="1" applyProtection="1">
      <alignment vertical="center"/>
      <protection locked="0"/>
    </xf>
    <xf numFmtId="3" fontId="11" fillId="0" borderId="0" xfId="6" applyNumberFormat="1" applyFont="1" applyFill="1" applyBorder="1" applyAlignment="1" applyProtection="1">
      <alignment horizontal="right" vertical="center"/>
      <protection locked="0"/>
    </xf>
    <xf numFmtId="4" fontId="11" fillId="0" borderId="87" xfId="6" applyNumberFormat="1" applyFont="1" applyFill="1" applyBorder="1" applyAlignment="1" applyProtection="1">
      <alignment horizontal="right" vertical="center"/>
      <protection locked="0"/>
    </xf>
    <xf numFmtId="3" fontId="11" fillId="0" borderId="87" xfId="6" applyNumberFormat="1" applyFont="1" applyFill="1" applyBorder="1" applyAlignment="1" applyProtection="1">
      <alignment horizontal="right" vertical="center"/>
      <protection locked="0"/>
    </xf>
    <xf numFmtId="4" fontId="15" fillId="12" borderId="1143" xfId="6" applyNumberFormat="1" applyFont="1" applyFill="1" applyBorder="1" applyAlignment="1" applyProtection="1">
      <alignment horizontal="right" vertical="center"/>
      <protection locked="0"/>
    </xf>
    <xf numFmtId="3" fontId="15" fillId="12" borderId="1143" xfId="6" applyNumberFormat="1" applyFont="1" applyFill="1" applyBorder="1" applyAlignment="1" applyProtection="1">
      <alignment horizontal="right" vertical="center"/>
      <protection locked="0"/>
    </xf>
    <xf numFmtId="49" fontId="15" fillId="13" borderId="1131" xfId="6" applyNumberFormat="1" applyFont="1" applyFill="1" applyBorder="1" applyAlignment="1" applyProtection="1">
      <alignment horizontal="left" vertical="center" wrapText="1"/>
      <protection locked="0"/>
    </xf>
    <xf numFmtId="49" fontId="15" fillId="13" borderId="1132" xfId="6" applyNumberFormat="1" applyFont="1" applyFill="1" applyBorder="1" applyAlignment="1" applyProtection="1">
      <alignment horizontal="center" vertical="center" wrapText="1"/>
      <protection locked="0"/>
    </xf>
    <xf numFmtId="49" fontId="15" fillId="13" borderId="1133" xfId="6" applyNumberFormat="1" applyFont="1" applyFill="1" applyBorder="1" applyAlignment="1" applyProtection="1">
      <alignment horizontal="center" vertical="center" wrapText="1"/>
      <protection locked="0"/>
    </xf>
    <xf numFmtId="4" fontId="11" fillId="19" borderId="4" xfId="6" applyNumberFormat="1" applyFont="1" applyFill="1" applyBorder="1" applyAlignment="1" applyProtection="1">
      <alignment horizontal="right" vertical="center"/>
      <protection locked="0"/>
    </xf>
    <xf numFmtId="3" fontId="11" fillId="19" borderId="4" xfId="6" applyNumberFormat="1" applyFont="1" applyFill="1" applyBorder="1" applyAlignment="1" applyProtection="1">
      <alignment horizontal="right" vertical="center"/>
      <protection locked="0"/>
    </xf>
    <xf numFmtId="3" fontId="13" fillId="0" borderId="1099" xfId="6" applyNumberFormat="1" applyFont="1" applyFill="1" applyBorder="1" applyAlignment="1" applyProtection="1">
      <alignment horizontal="right" vertical="center"/>
      <protection locked="0"/>
    </xf>
    <xf numFmtId="0" fontId="13" fillId="0" borderId="3" xfId="6" applyNumberFormat="1" applyFont="1" applyFill="1" applyBorder="1" applyAlignment="1" applyProtection="1">
      <alignment horizontal="center" vertical="center" wrapText="1"/>
      <protection locked="0"/>
    </xf>
    <xf numFmtId="49" fontId="13" fillId="11" borderId="28" xfId="6" applyNumberFormat="1" applyFont="1" applyFill="1" applyBorder="1" applyAlignment="1" applyProtection="1">
      <alignment horizontal="center" vertical="center" wrapText="1"/>
      <protection locked="0"/>
    </xf>
    <xf numFmtId="49" fontId="13" fillId="11" borderId="3" xfId="6" applyNumberFormat="1" applyFont="1" applyFill="1" applyBorder="1" applyAlignment="1" applyProtection="1">
      <alignment horizontal="center" vertical="center" wrapText="1"/>
      <protection locked="0"/>
    </xf>
    <xf numFmtId="49" fontId="13" fillId="11" borderId="12" xfId="6" applyNumberFormat="1" applyFont="1" applyFill="1" applyBorder="1" applyAlignment="1" applyProtection="1">
      <alignment horizontal="center" vertical="center" wrapText="1"/>
      <protection locked="0"/>
    </xf>
    <xf numFmtId="3" fontId="11" fillId="0" borderId="16" xfId="6" applyNumberFormat="1" applyFont="1" applyFill="1" applyBorder="1" applyAlignment="1" applyProtection="1">
      <alignment horizontal="center" vertical="center"/>
      <protection locked="0"/>
    </xf>
    <xf numFmtId="3" fontId="11" fillId="0" borderId="582" xfId="6" applyNumberFormat="1" applyFont="1" applyFill="1" applyBorder="1" applyAlignment="1" applyProtection="1">
      <alignment horizontal="center" vertical="center"/>
      <protection locked="0"/>
    </xf>
    <xf numFmtId="0" fontId="11" fillId="0" borderId="2" xfId="6" applyNumberFormat="1" applyFont="1" applyFill="1" applyBorder="1" applyAlignment="1" applyProtection="1">
      <alignment horizontal="center" vertical="center" wrapText="1"/>
      <protection locked="0"/>
    </xf>
    <xf numFmtId="49" fontId="11" fillId="11" borderId="12" xfId="6" applyNumberFormat="1" applyFont="1" applyFill="1" applyBorder="1" applyAlignment="1" applyProtection="1">
      <alignment horizontal="center" vertical="center" wrapText="1"/>
      <protection locked="0"/>
    </xf>
    <xf numFmtId="49" fontId="11" fillId="11" borderId="11" xfId="6" applyNumberFormat="1" applyFont="1" applyFill="1" applyBorder="1" applyAlignment="1" applyProtection="1">
      <alignment horizontal="center" vertical="center" wrapText="1"/>
      <protection locked="0"/>
    </xf>
    <xf numFmtId="49" fontId="11" fillId="11" borderId="2" xfId="6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6" applyNumberFormat="1" applyFont="1" applyFill="1" applyBorder="1" applyAlignment="1" applyProtection="1">
      <alignment horizontal="center" vertical="center"/>
      <protection locked="0"/>
    </xf>
    <xf numFmtId="3" fontId="11" fillId="17" borderId="2" xfId="6" applyNumberFormat="1" applyFont="1" applyFill="1" applyBorder="1" applyAlignment="1" applyProtection="1">
      <alignment horizontal="center" vertical="center" wrapText="1"/>
      <protection locked="0"/>
    </xf>
    <xf numFmtId="3" fontId="11" fillId="17" borderId="12" xfId="6" applyNumberFormat="1" applyFont="1" applyFill="1" applyBorder="1" applyAlignment="1" applyProtection="1">
      <alignment horizontal="center" vertical="center" wrapText="1"/>
      <protection locked="0"/>
    </xf>
    <xf numFmtId="0" fontId="11" fillId="17" borderId="2" xfId="6" applyNumberFormat="1" applyFont="1" applyFill="1" applyBorder="1" applyAlignment="1" applyProtection="1">
      <alignment horizontal="center" vertical="center" wrapText="1"/>
      <protection locked="0"/>
    </xf>
    <xf numFmtId="49" fontId="11" fillId="18" borderId="2" xfId="6" applyNumberFormat="1" applyFont="1" applyFill="1" applyBorder="1" applyAlignment="1" applyProtection="1">
      <alignment horizontal="center" vertical="center" wrapText="1"/>
      <protection locked="0"/>
    </xf>
    <xf numFmtId="49" fontId="39" fillId="18" borderId="11" xfId="6" applyNumberFormat="1" applyFont="1" applyFill="1" applyBorder="1" applyAlignment="1" applyProtection="1">
      <alignment horizontal="center" vertical="center" wrapText="1"/>
      <protection locked="0"/>
    </xf>
    <xf numFmtId="49" fontId="39" fillId="18" borderId="2" xfId="6" applyNumberFormat="1" applyFont="1" applyFill="1" applyBorder="1" applyAlignment="1" applyProtection="1">
      <alignment horizontal="center" vertical="center" wrapText="1"/>
      <protection locked="0"/>
    </xf>
    <xf numFmtId="49" fontId="39" fillId="18" borderId="12" xfId="6" applyNumberFormat="1" applyFont="1" applyFill="1" applyBorder="1" applyAlignment="1" applyProtection="1">
      <alignment horizontal="center" vertical="center" wrapText="1"/>
      <protection locked="0"/>
    </xf>
    <xf numFmtId="0" fontId="65" fillId="0" borderId="0" xfId="6" applyNumberFormat="1" applyFont="1" applyFill="1" applyBorder="1" applyAlignment="1" applyProtection="1">
      <alignment horizontal="left" vertical="center"/>
      <protection locked="0"/>
    </xf>
    <xf numFmtId="3" fontId="16" fillId="0" borderId="0" xfId="6" applyNumberFormat="1" applyFont="1" applyFill="1" applyBorder="1" applyAlignment="1" applyProtection="1">
      <alignment horizontal="right" vertical="center"/>
      <protection locked="0"/>
    </xf>
    <xf numFmtId="3" fontId="66" fillId="0" borderId="0" xfId="6" applyNumberFormat="1" applyFont="1" applyFill="1" applyBorder="1" applyAlignment="1" applyProtection="1">
      <alignment horizontal="right" vertical="center"/>
      <protection locked="0"/>
    </xf>
    <xf numFmtId="0" fontId="67" fillId="0" borderId="1" xfId="6" applyNumberFormat="1" applyFont="1" applyFill="1" applyBorder="1" applyAlignment="1" applyProtection="1">
      <alignment vertical="center" wrapText="1"/>
      <protection locked="0"/>
    </xf>
    <xf numFmtId="0" fontId="67" fillId="0" borderId="0" xfId="6" applyNumberFormat="1" applyFont="1" applyFill="1" applyBorder="1" applyAlignment="1" applyProtection="1">
      <alignment vertical="center" wrapText="1"/>
      <protection locked="0"/>
    </xf>
    <xf numFmtId="3" fontId="67" fillId="0" borderId="0" xfId="6" applyNumberFormat="1" applyFont="1" applyFill="1" applyBorder="1" applyAlignment="1" applyProtection="1">
      <alignment vertical="center" wrapText="1"/>
      <protection locked="0"/>
    </xf>
    <xf numFmtId="0" fontId="69" fillId="0" borderId="0" xfId="4" applyFont="1" applyAlignment="1">
      <alignment vertical="center"/>
    </xf>
    <xf numFmtId="3" fontId="69" fillId="0" borderId="0" xfId="4" applyNumberFormat="1" applyFont="1" applyAlignment="1">
      <alignment vertical="center"/>
    </xf>
    <xf numFmtId="0" fontId="70" fillId="0" borderId="0" xfId="4" applyFont="1" applyAlignment="1">
      <alignment vertical="center"/>
    </xf>
    <xf numFmtId="0" fontId="69" fillId="0" borderId="0" xfId="4" applyFont="1" applyAlignment="1">
      <alignment horizontal="right" vertical="center"/>
    </xf>
    <xf numFmtId="49" fontId="69" fillId="0" borderId="0" xfId="4" applyNumberFormat="1" applyFont="1" applyAlignment="1">
      <alignment vertical="center"/>
    </xf>
    <xf numFmtId="3" fontId="69" fillId="0" borderId="0" xfId="4" applyNumberFormat="1" applyFont="1" applyAlignment="1">
      <alignment horizontal="right" vertical="center"/>
    </xf>
    <xf numFmtId="0" fontId="69" fillId="0" borderId="0" xfId="4" applyFont="1" applyAlignment="1">
      <alignment horizontal="center" vertical="center"/>
    </xf>
    <xf numFmtId="49" fontId="69" fillId="0" borderId="0" xfId="4" applyNumberFormat="1" applyFont="1" applyAlignment="1">
      <alignment horizontal="center" vertical="center"/>
    </xf>
    <xf numFmtId="4" fontId="69" fillId="0" borderId="0" xfId="4" applyNumberFormat="1" applyFont="1" applyAlignment="1">
      <alignment vertical="center"/>
    </xf>
    <xf numFmtId="10" fontId="11" fillId="3" borderId="2" xfId="8" applyNumberFormat="1" applyFont="1" applyFill="1" applyBorder="1" applyAlignment="1">
      <alignment horizontal="right" vertical="center"/>
    </xf>
    <xf numFmtId="4" fontId="11" fillId="3" borderId="2" xfId="4" applyNumberFormat="1" applyFont="1" applyFill="1" applyBorder="1" applyAlignment="1">
      <alignment horizontal="right" vertical="center"/>
    </xf>
    <xf numFmtId="3" fontId="11" fillId="3" borderId="2" xfId="4" applyNumberFormat="1" applyFont="1" applyFill="1" applyBorder="1" applyAlignment="1">
      <alignment horizontal="right" vertical="center"/>
    </xf>
    <xf numFmtId="10" fontId="6" fillId="0" borderId="1144" xfId="8" applyNumberFormat="1" applyFont="1" applyBorder="1" applyAlignment="1">
      <alignment vertical="center"/>
    </xf>
    <xf numFmtId="4" fontId="6" fillId="0" borderId="1145" xfId="4" applyNumberFormat="1" applyFont="1" applyBorder="1" applyAlignment="1">
      <alignment vertical="center"/>
    </xf>
    <xf numFmtId="3" fontId="6" fillId="0" borderId="1145" xfId="4" applyNumberFormat="1" applyFont="1" applyBorder="1" applyAlignment="1">
      <alignment horizontal="right" vertical="center"/>
    </xf>
    <xf numFmtId="49" fontId="6" fillId="0" borderId="1145" xfId="4" applyNumberFormat="1" applyFont="1" applyBorder="1" applyAlignment="1">
      <alignment horizontal="left" vertical="center" wrapText="1"/>
    </xf>
    <xf numFmtId="49" fontId="6" fillId="0" borderId="1145" xfId="4" applyNumberFormat="1" applyFont="1" applyBorder="1" applyAlignment="1">
      <alignment horizontal="center" vertical="center"/>
    </xf>
    <xf numFmtId="10" fontId="11" fillId="20" borderId="1147" xfId="8" applyNumberFormat="1" applyFont="1" applyFill="1" applyBorder="1" applyAlignment="1">
      <alignment horizontal="right" vertical="center"/>
    </xf>
    <xf numFmtId="4" fontId="11" fillId="20" borderId="1148" xfId="4" applyNumberFormat="1" applyFont="1" applyFill="1" applyBorder="1" applyAlignment="1">
      <alignment horizontal="right" vertical="center"/>
    </xf>
    <xf numFmtId="3" fontId="11" fillId="20" borderId="1148" xfId="4" applyNumberFormat="1" applyFont="1" applyFill="1" applyBorder="1" applyAlignment="1">
      <alignment horizontal="right" vertical="center"/>
    </xf>
    <xf numFmtId="10" fontId="11" fillId="21" borderId="1147" xfId="9" applyNumberFormat="1" applyFont="1" applyFill="1" applyBorder="1" applyAlignment="1">
      <alignment vertical="center"/>
    </xf>
    <xf numFmtId="4" fontId="11" fillId="21" borderId="1148" xfId="4" applyNumberFormat="1" applyFont="1" applyFill="1" applyBorder="1" applyAlignment="1">
      <alignment horizontal="right" vertical="center"/>
    </xf>
    <xf numFmtId="3" fontId="11" fillId="21" borderId="1148" xfId="4" applyNumberFormat="1" applyFont="1" applyFill="1" applyBorder="1" applyAlignment="1">
      <alignment horizontal="right" vertical="center"/>
    </xf>
    <xf numFmtId="10" fontId="6" fillId="0" borderId="1147" xfId="8" applyNumberFormat="1" applyFont="1" applyBorder="1" applyAlignment="1">
      <alignment vertical="center"/>
    </xf>
    <xf numFmtId="4" fontId="6" fillId="0" borderId="1148" xfId="4" applyNumberFormat="1" applyFont="1" applyBorder="1" applyAlignment="1">
      <alignment vertical="center"/>
    </xf>
    <xf numFmtId="3" fontId="6" fillId="0" borderId="1148" xfId="4" applyNumberFormat="1" applyFont="1" applyBorder="1" applyAlignment="1">
      <alignment horizontal="right" vertical="center"/>
    </xf>
    <xf numFmtId="49" fontId="6" fillId="0" borderId="1148" xfId="4" applyNumberFormat="1" applyFont="1" applyBorder="1" applyAlignment="1">
      <alignment horizontal="left" vertical="center" wrapText="1"/>
    </xf>
    <xf numFmtId="49" fontId="6" fillId="0" borderId="1148" xfId="4" applyNumberFormat="1" applyFont="1" applyBorder="1" applyAlignment="1">
      <alignment horizontal="center" vertical="center"/>
    </xf>
    <xf numFmtId="10" fontId="6" fillId="0" borderId="1147" xfId="9" applyNumberFormat="1" applyFont="1" applyBorder="1" applyAlignment="1">
      <alignment vertical="center"/>
    </xf>
    <xf numFmtId="49" fontId="6" fillId="0" borderId="1148" xfId="4" applyNumberFormat="1" applyFont="1" applyBorder="1" applyAlignment="1">
      <alignment vertical="center" wrapText="1"/>
    </xf>
    <xf numFmtId="10" fontId="11" fillId="20" borderId="1147" xfId="8" applyNumberFormat="1" applyFont="1" applyFill="1" applyBorder="1" applyAlignment="1">
      <alignment vertical="center"/>
    </xf>
    <xf numFmtId="0" fontId="6" fillId="0" borderId="1148" xfId="4" applyFont="1" applyBorder="1" applyAlignment="1">
      <alignment horizontal="left" vertical="center" wrapText="1"/>
    </xf>
    <xf numFmtId="10" fontId="11" fillId="21" borderId="538" xfId="9" applyNumberFormat="1" applyFont="1" applyFill="1" applyBorder="1" applyAlignment="1">
      <alignment vertical="center"/>
    </xf>
    <xf numFmtId="4" fontId="11" fillId="21" borderId="957" xfId="4" applyNumberFormat="1" applyFont="1" applyFill="1" applyBorder="1" applyAlignment="1">
      <alignment horizontal="right" vertical="center"/>
    </xf>
    <xf numFmtId="3" fontId="11" fillId="21" borderId="957" xfId="4" applyNumberFormat="1" applyFont="1" applyFill="1" applyBorder="1" applyAlignment="1">
      <alignment horizontal="right" vertical="center"/>
    </xf>
    <xf numFmtId="0" fontId="72" fillId="3" borderId="2" xfId="4" applyFont="1" applyFill="1" applyBorder="1" applyAlignment="1">
      <alignment horizontal="center" vertical="center"/>
    </xf>
    <xf numFmtId="0" fontId="11" fillId="3" borderId="2" xfId="4" applyFont="1" applyFill="1" applyBorder="1" applyAlignment="1">
      <alignment horizontal="center" vertical="center"/>
    </xf>
    <xf numFmtId="0" fontId="16" fillId="0" borderId="0" xfId="4" applyFont="1" applyAlignment="1">
      <alignment horizontal="right" vertical="center" wrapText="1"/>
    </xf>
    <xf numFmtId="0" fontId="73" fillId="0" borderId="0" xfId="4" applyFont="1" applyAlignment="1">
      <alignment horizontal="center" vertical="center"/>
    </xf>
    <xf numFmtId="0" fontId="74" fillId="0" borderId="0" xfId="4" applyFont="1" applyAlignment="1">
      <alignment horizontal="center" vertical="top"/>
    </xf>
    <xf numFmtId="0" fontId="70" fillId="0" borderId="0" xfId="4" applyFont="1" applyAlignment="1">
      <alignment horizontal="center" vertical="center"/>
    </xf>
    <xf numFmtId="0" fontId="69" fillId="0" borderId="0" xfId="4" applyFont="1" applyAlignment="1">
      <alignment horizontal="center" vertical="top"/>
    </xf>
    <xf numFmtId="3" fontId="69" fillId="0" borderId="0" xfId="4" applyNumberFormat="1" applyFont="1" applyAlignment="1">
      <alignment horizontal="center" vertical="center"/>
    </xf>
    <xf numFmtId="49" fontId="73" fillId="0" borderId="0" xfId="4" applyNumberFormat="1" applyFont="1" applyAlignment="1">
      <alignment horizontal="center" vertical="center"/>
    </xf>
    <xf numFmtId="49" fontId="69" fillId="0" borderId="0" xfId="4" applyNumberFormat="1" applyFont="1" applyAlignment="1">
      <alignment horizontal="center" vertical="top"/>
    </xf>
    <xf numFmtId="4" fontId="69" fillId="0" borderId="0" xfId="4" applyNumberFormat="1" applyFont="1" applyAlignment="1">
      <alignment horizontal="center" vertical="center"/>
    </xf>
    <xf numFmtId="4" fontId="69" fillId="0" borderId="0" xfId="4" applyNumberFormat="1" applyFont="1" applyAlignment="1">
      <alignment horizontal="right" vertical="center"/>
    </xf>
    <xf numFmtId="4" fontId="75" fillId="0" borderId="0" xfId="4" applyNumberFormat="1" applyFont="1" applyAlignment="1">
      <alignment horizontal="center" vertical="center"/>
    </xf>
    <xf numFmtId="10" fontId="11" fillId="3" borderId="1151" xfId="8" applyNumberFormat="1" applyFont="1" applyFill="1" applyBorder="1" applyAlignment="1">
      <alignment horizontal="right" vertical="center"/>
    </xf>
    <xf numFmtId="4" fontId="11" fillId="3" borderId="56" xfId="4" applyNumberFormat="1" applyFont="1" applyFill="1" applyBorder="1" applyAlignment="1">
      <alignment horizontal="right" vertical="center"/>
    </xf>
    <xf numFmtId="3" fontId="11" fillId="3" borderId="56" xfId="4" applyNumberFormat="1" applyFont="1" applyFill="1" applyBorder="1" applyAlignment="1">
      <alignment horizontal="right" vertical="center"/>
    </xf>
    <xf numFmtId="49" fontId="11" fillId="3" borderId="56" xfId="4" applyNumberFormat="1" applyFont="1" applyFill="1" applyBorder="1" applyAlignment="1">
      <alignment horizontal="center" vertical="center"/>
    </xf>
    <xf numFmtId="10" fontId="6" fillId="0" borderId="1147" xfId="8" applyNumberFormat="1" applyFont="1" applyBorder="1" applyAlignment="1">
      <alignment horizontal="right" vertical="center"/>
    </xf>
    <xf numFmtId="4" fontId="16" fillId="0" borderId="43" xfId="4" applyNumberFormat="1" applyFont="1" applyBorder="1" applyAlignment="1">
      <alignment horizontal="right" vertical="center"/>
    </xf>
    <xf numFmtId="4" fontId="16" fillId="0" borderId="54" xfId="4" applyNumberFormat="1" applyFont="1" applyBorder="1" applyAlignment="1">
      <alignment horizontal="right" vertical="center"/>
    </xf>
    <xf numFmtId="4" fontId="6" fillId="0" borderId="54" xfId="4" applyNumberFormat="1" applyFont="1" applyBorder="1" applyAlignment="1">
      <alignment horizontal="right" vertical="center"/>
    </xf>
    <xf numFmtId="3" fontId="76" fillId="0" borderId="54" xfId="4" applyNumberFormat="1" applyFont="1" applyBorder="1" applyAlignment="1">
      <alignment horizontal="right" vertical="center" wrapText="1"/>
    </xf>
    <xf numFmtId="49" fontId="76" fillId="0" borderId="54" xfId="4" applyNumberFormat="1" applyFont="1" applyBorder="1" applyAlignment="1">
      <alignment horizontal="center" vertical="center" wrapText="1"/>
    </xf>
    <xf numFmtId="4" fontId="16" fillId="0" borderId="1135" xfId="4" applyNumberFormat="1" applyFont="1" applyBorder="1" applyAlignment="1">
      <alignment horizontal="right" vertical="center"/>
    </xf>
    <xf numFmtId="4" fontId="16" fillId="0" borderId="1148" xfId="4" applyNumberFormat="1" applyFont="1" applyBorder="1" applyAlignment="1">
      <alignment horizontal="right" vertical="center"/>
    </xf>
    <xf numFmtId="4" fontId="6" fillId="0" borderId="1148" xfId="4" applyNumberFormat="1" applyFont="1" applyBorder="1" applyAlignment="1">
      <alignment horizontal="right" vertical="center"/>
    </xf>
    <xf numFmtId="3" fontId="76" fillId="0" borderId="1148" xfId="4" applyNumberFormat="1" applyFont="1" applyBorder="1" applyAlignment="1">
      <alignment horizontal="right" vertical="center" wrapText="1"/>
    </xf>
    <xf numFmtId="49" fontId="76" fillId="0" borderId="1148" xfId="4" applyNumberFormat="1" applyFont="1" applyBorder="1" applyAlignment="1">
      <alignment horizontal="center" vertical="center" wrapText="1"/>
    </xf>
    <xf numFmtId="10" fontId="11" fillId="0" borderId="1147" xfId="8" applyNumberFormat="1" applyFont="1" applyBorder="1" applyAlignment="1">
      <alignment horizontal="right" vertical="center"/>
    </xf>
    <xf numFmtId="4" fontId="11" fillId="0" borderId="1135" xfId="4" applyNumberFormat="1" applyFont="1" applyBorder="1" applyAlignment="1">
      <alignment horizontal="right" vertical="center"/>
    </xf>
    <xf numFmtId="4" fontId="11" fillId="0" borderId="1148" xfId="4" applyNumberFormat="1" applyFont="1" applyBorder="1" applyAlignment="1">
      <alignment horizontal="right" vertical="center"/>
    </xf>
    <xf numFmtId="3" fontId="11" fillId="0" borderId="1148" xfId="4" applyNumberFormat="1" applyFont="1" applyBorder="1" applyAlignment="1">
      <alignment horizontal="right" vertical="center" wrapText="1"/>
    </xf>
    <xf numFmtId="49" fontId="11" fillId="0" borderId="1148" xfId="4" applyNumberFormat="1" applyFont="1" applyBorder="1" applyAlignment="1">
      <alignment horizontal="center" vertical="center" wrapText="1"/>
    </xf>
    <xf numFmtId="10" fontId="11" fillId="22" borderId="1147" xfId="8" applyNumberFormat="1" applyFont="1" applyFill="1" applyBorder="1" applyAlignment="1">
      <alignment horizontal="right" vertical="center"/>
    </xf>
    <xf numFmtId="4" fontId="11" fillId="22" borderId="1148" xfId="4" applyNumberFormat="1" applyFont="1" applyFill="1" applyBorder="1" applyAlignment="1">
      <alignment horizontal="right" vertical="center"/>
    </xf>
    <xf numFmtId="3" fontId="11" fillId="22" borderId="1148" xfId="4" applyNumberFormat="1" applyFont="1" applyFill="1" applyBorder="1" applyAlignment="1">
      <alignment horizontal="right" vertical="center"/>
    </xf>
    <xf numFmtId="0" fontId="11" fillId="22" borderId="1148" xfId="4" applyFont="1" applyFill="1" applyBorder="1" applyAlignment="1">
      <alignment horizontal="center" vertical="center"/>
    </xf>
    <xf numFmtId="10" fontId="6" fillId="0" borderId="538" xfId="8" applyNumberFormat="1" applyFont="1" applyFill="1" applyBorder="1" applyAlignment="1">
      <alignment horizontal="right" vertical="center"/>
    </xf>
    <xf numFmtId="4" fontId="16" fillId="0" borderId="582" xfId="4" applyNumberFormat="1" applyFont="1" applyBorder="1" applyAlignment="1">
      <alignment horizontal="right" vertical="center"/>
    </xf>
    <xf numFmtId="4" fontId="6" fillId="0" borderId="957" xfId="4" applyNumberFormat="1" applyFont="1" applyBorder="1" applyAlignment="1">
      <alignment horizontal="right" vertical="center"/>
    </xf>
    <xf numFmtId="3" fontId="76" fillId="0" borderId="957" xfId="4" applyNumberFormat="1" applyFont="1" applyBorder="1" applyAlignment="1">
      <alignment horizontal="right" vertical="center" wrapText="1"/>
    </xf>
    <xf numFmtId="49" fontId="76" fillId="0" borderId="957" xfId="4" applyNumberFormat="1" applyFont="1" applyBorder="1" applyAlignment="1">
      <alignment horizontal="center" vertical="center" wrapText="1"/>
    </xf>
    <xf numFmtId="10" fontId="11" fillId="0" borderId="538" xfId="8" applyNumberFormat="1" applyFont="1" applyFill="1" applyBorder="1" applyAlignment="1">
      <alignment horizontal="right" vertical="center"/>
    </xf>
    <xf numFmtId="4" fontId="16" fillId="0" borderId="1120" xfId="4" applyNumberFormat="1" applyFont="1" applyBorder="1" applyAlignment="1">
      <alignment horizontal="right" vertical="center"/>
    </xf>
    <xf numFmtId="4" fontId="16" fillId="0" borderId="1145" xfId="4" applyNumberFormat="1" applyFont="1" applyBorder="1" applyAlignment="1">
      <alignment horizontal="right" vertical="center"/>
    </xf>
    <xf numFmtId="4" fontId="6" fillId="0" borderId="1145" xfId="4" applyNumberFormat="1" applyFont="1" applyBorder="1" applyAlignment="1">
      <alignment horizontal="right" vertical="center"/>
    </xf>
    <xf numFmtId="3" fontId="76" fillId="0" borderId="1145" xfId="4" applyNumberFormat="1" applyFont="1" applyBorder="1" applyAlignment="1">
      <alignment horizontal="right" vertical="center" wrapText="1"/>
    </xf>
    <xf numFmtId="49" fontId="76" fillId="0" borderId="1145" xfId="4" applyNumberFormat="1" applyFont="1" applyBorder="1" applyAlignment="1">
      <alignment horizontal="center" vertical="center" wrapText="1"/>
    </xf>
    <xf numFmtId="4" fontId="11" fillId="22" borderId="1135" xfId="4" applyNumberFormat="1" applyFont="1" applyFill="1" applyBorder="1" applyAlignment="1">
      <alignment horizontal="right" vertical="center"/>
    </xf>
    <xf numFmtId="4" fontId="16" fillId="0" borderId="957" xfId="4" applyNumberFormat="1" applyFont="1" applyBorder="1" applyAlignment="1">
      <alignment horizontal="right" vertical="center"/>
    </xf>
    <xf numFmtId="4" fontId="11" fillId="0" borderId="582" xfId="4" applyNumberFormat="1" applyFont="1" applyBorder="1" applyAlignment="1">
      <alignment horizontal="right" vertical="center"/>
    </xf>
    <xf numFmtId="4" fontId="11" fillId="0" borderId="957" xfId="4" applyNumberFormat="1" applyFont="1" applyBorder="1" applyAlignment="1">
      <alignment horizontal="right" vertical="center"/>
    </xf>
    <xf numFmtId="3" fontId="77" fillId="0" borderId="957" xfId="4" applyNumberFormat="1" applyFont="1" applyBorder="1" applyAlignment="1">
      <alignment horizontal="right" vertical="center" wrapText="1"/>
    </xf>
    <xf numFmtId="49" fontId="77" fillId="0" borderId="957" xfId="4" applyNumberFormat="1" applyFont="1" applyBorder="1" applyAlignment="1">
      <alignment horizontal="center" vertical="center" wrapText="1"/>
    </xf>
    <xf numFmtId="4" fontId="6" fillId="0" borderId="582" xfId="4" applyNumberFormat="1" applyFont="1" applyBorder="1" applyAlignment="1">
      <alignment horizontal="right" vertical="center"/>
    </xf>
    <xf numFmtId="4" fontId="6" fillId="0" borderId="1135" xfId="4" applyNumberFormat="1" applyFont="1" applyBorder="1" applyAlignment="1">
      <alignment horizontal="right" vertical="center"/>
    </xf>
    <xf numFmtId="0" fontId="69" fillId="0" borderId="1155" xfId="4" applyFont="1" applyBorder="1" applyAlignment="1">
      <alignment horizontal="center" vertical="center"/>
    </xf>
    <xf numFmtId="10" fontId="6" fillId="0" borderId="1144" xfId="8" applyNumberFormat="1" applyFont="1" applyBorder="1" applyAlignment="1">
      <alignment horizontal="right" vertical="center"/>
    </xf>
    <xf numFmtId="3" fontId="6" fillId="0" borderId="1148" xfId="4" applyNumberFormat="1" applyFont="1" applyBorder="1" applyAlignment="1">
      <alignment horizontal="right" vertical="center" wrapText="1"/>
    </xf>
    <xf numFmtId="49" fontId="6" fillId="0" borderId="1148" xfId="4" applyNumberFormat="1" applyFont="1" applyBorder="1" applyAlignment="1">
      <alignment horizontal="center" vertical="center" wrapText="1"/>
    </xf>
    <xf numFmtId="10" fontId="6" fillId="0" borderId="1156" xfId="8" applyNumberFormat="1" applyFont="1" applyFill="1" applyBorder="1" applyAlignment="1">
      <alignment horizontal="right" vertical="center"/>
    </xf>
    <xf numFmtId="4" fontId="6" fillId="0" borderId="1120" xfId="4" applyNumberFormat="1" applyFont="1" applyBorder="1" applyAlignment="1">
      <alignment horizontal="right" vertical="center"/>
    </xf>
    <xf numFmtId="3" fontId="6" fillId="0" borderId="1145" xfId="4" applyNumberFormat="1" applyFont="1" applyBorder="1" applyAlignment="1">
      <alignment horizontal="right" vertical="center" wrapText="1"/>
    </xf>
    <xf numFmtId="49" fontId="6" fillId="0" borderId="1145" xfId="4" applyNumberFormat="1" applyFont="1" applyBorder="1" applyAlignment="1">
      <alignment horizontal="center" vertical="center" wrapText="1"/>
    </xf>
    <xf numFmtId="10" fontId="11" fillId="22" borderId="538" xfId="8" applyNumberFormat="1" applyFont="1" applyFill="1" applyBorder="1" applyAlignment="1">
      <alignment horizontal="right" vertical="center"/>
    </xf>
    <xf numFmtId="4" fontId="11" fillId="22" borderId="957" xfId="4" applyNumberFormat="1" applyFont="1" applyFill="1" applyBorder="1" applyAlignment="1">
      <alignment horizontal="right" vertical="center"/>
    </xf>
    <xf numFmtId="3" fontId="11" fillId="22" borderId="957" xfId="4" applyNumberFormat="1" applyFont="1" applyFill="1" applyBorder="1" applyAlignment="1">
      <alignment horizontal="right" vertical="center"/>
    </xf>
    <xf numFmtId="0" fontId="11" fillId="22" borderId="957" xfId="4" applyFont="1" applyFill="1" applyBorder="1" applyAlignment="1">
      <alignment horizontal="center" vertical="center"/>
    </xf>
    <xf numFmtId="49" fontId="6" fillId="0" borderId="957" xfId="4" applyNumberFormat="1" applyFont="1" applyBorder="1" applyAlignment="1">
      <alignment horizontal="center" vertical="center" wrapText="1"/>
    </xf>
    <xf numFmtId="0" fontId="72" fillId="0" borderId="749" xfId="4" applyFont="1" applyBorder="1" applyAlignment="1">
      <alignment horizontal="center" vertical="center"/>
    </xf>
    <xf numFmtId="0" fontId="72" fillId="0" borderId="1027" xfId="4" applyFont="1" applyBorder="1" applyAlignment="1">
      <alignment horizontal="center" vertical="center"/>
    </xf>
    <xf numFmtId="0" fontId="72" fillId="0" borderId="750" xfId="4" applyFont="1" applyBorder="1" applyAlignment="1">
      <alignment horizontal="center" vertical="center"/>
    </xf>
    <xf numFmtId="0" fontId="11" fillId="3" borderId="54" xfId="4" applyFont="1" applyFill="1" applyBorder="1" applyAlignment="1">
      <alignment horizontal="center" vertical="center" wrapText="1"/>
    </xf>
    <xf numFmtId="0" fontId="16" fillId="0" borderId="1" xfId="4" applyFont="1" applyBorder="1" applyAlignment="1">
      <alignment horizontal="left" vertical="center" wrapText="1"/>
    </xf>
    <xf numFmtId="0" fontId="17" fillId="0" borderId="0" xfId="4"/>
    <xf numFmtId="0" fontId="78" fillId="0" borderId="0" xfId="4" applyFont="1"/>
    <xf numFmtId="0" fontId="78" fillId="0" borderId="0" xfId="4" applyFont="1" applyAlignment="1">
      <alignment wrapText="1"/>
    </xf>
    <xf numFmtId="0" fontId="78" fillId="0" borderId="0" xfId="4" applyFont="1" applyAlignment="1">
      <alignment horizontal="center"/>
    </xf>
    <xf numFmtId="3" fontId="78" fillId="0" borderId="0" xfId="4" applyNumberFormat="1" applyFont="1"/>
    <xf numFmtId="4" fontId="78" fillId="0" borderId="0" xfId="4" applyNumberFormat="1" applyFont="1"/>
    <xf numFmtId="0" fontId="20" fillId="0" borderId="0" xfId="4" applyFont="1"/>
    <xf numFmtId="0" fontId="79" fillId="0" borderId="0" xfId="4" applyFont="1"/>
    <xf numFmtId="0" fontId="79" fillId="0" borderId="0" xfId="4" applyFont="1" applyAlignment="1">
      <alignment wrapText="1"/>
    </xf>
    <xf numFmtId="0" fontId="79" fillId="0" borderId="0" xfId="4" applyFont="1" applyAlignment="1">
      <alignment horizontal="center"/>
    </xf>
    <xf numFmtId="0" fontId="78" fillId="17" borderId="2" xfId="4" applyFont="1" applyFill="1" applyBorder="1" applyAlignment="1">
      <alignment horizontal="center" vertical="center" wrapText="1"/>
    </xf>
    <xf numFmtId="4" fontId="12" fillId="17" borderId="2" xfId="4" applyNumberFormat="1" applyFont="1" applyFill="1" applyBorder="1" applyAlignment="1">
      <alignment horizontal="right" vertical="center"/>
    </xf>
    <xf numFmtId="3" fontId="12" fillId="17" borderId="2" xfId="4" applyNumberFormat="1" applyFont="1" applyFill="1" applyBorder="1" applyAlignment="1">
      <alignment horizontal="right" vertical="center"/>
    </xf>
    <xf numFmtId="3" fontId="12" fillId="17" borderId="2" xfId="4" applyNumberFormat="1" applyFont="1" applyFill="1" applyBorder="1" applyAlignment="1">
      <alignment horizontal="center" vertical="center"/>
    </xf>
    <xf numFmtId="49" fontId="12" fillId="17" borderId="12" xfId="4" applyNumberFormat="1" applyFont="1" applyFill="1" applyBorder="1" applyAlignment="1">
      <alignment horizontal="center" vertical="center"/>
    </xf>
    <xf numFmtId="0" fontId="25" fillId="6" borderId="0" xfId="4" applyFont="1" applyFill="1"/>
    <xf numFmtId="4" fontId="78" fillId="6" borderId="16" xfId="4" applyNumberFormat="1" applyFont="1" applyFill="1" applyBorder="1" applyAlignment="1">
      <alignment horizontal="right" vertical="center" wrapText="1"/>
    </xf>
    <xf numFmtId="4" fontId="78" fillId="6" borderId="173" xfId="4" applyNumberFormat="1" applyFont="1" applyFill="1" applyBorder="1" applyAlignment="1">
      <alignment horizontal="right" vertical="center" wrapText="1"/>
    </xf>
    <xf numFmtId="4" fontId="78" fillId="6" borderId="16" xfId="4" applyNumberFormat="1" applyFont="1" applyFill="1" applyBorder="1" applyAlignment="1">
      <alignment vertical="center" wrapText="1"/>
    </xf>
    <xf numFmtId="3" fontId="78" fillId="6" borderId="173" xfId="4" applyNumberFormat="1" applyFont="1" applyFill="1" applyBorder="1" applyAlignment="1">
      <alignment horizontal="right" vertical="center"/>
    </xf>
    <xf numFmtId="1" fontId="78" fillId="6" borderId="16" xfId="4" applyNumberFormat="1" applyFont="1" applyFill="1" applyBorder="1" applyAlignment="1">
      <alignment horizontal="center" vertical="center"/>
    </xf>
    <xf numFmtId="4" fontId="78" fillId="6" borderId="173" xfId="4" applyNumberFormat="1" applyFont="1" applyFill="1" applyBorder="1" applyAlignment="1">
      <alignment horizontal="right" vertical="center"/>
    </xf>
    <xf numFmtId="3" fontId="78" fillId="6" borderId="16" xfId="4" applyNumberFormat="1" applyFont="1" applyFill="1" applyBorder="1" applyAlignment="1">
      <alignment horizontal="right" vertical="center"/>
    </xf>
    <xf numFmtId="49" fontId="78" fillId="6" borderId="173" xfId="4" applyNumberFormat="1" applyFont="1" applyFill="1" applyBorder="1" applyAlignment="1">
      <alignment horizontal="center" vertical="center"/>
    </xf>
    <xf numFmtId="0" fontId="12" fillId="6" borderId="14" xfId="4" applyFont="1" applyFill="1" applyBorder="1" applyAlignment="1">
      <alignment horizontal="center" vertical="center" wrapText="1"/>
    </xf>
    <xf numFmtId="49" fontId="12" fillId="6" borderId="14" xfId="4" applyNumberFormat="1" applyFont="1" applyFill="1" applyBorder="1" applyAlignment="1">
      <alignment horizontal="center" vertical="center"/>
    </xf>
    <xf numFmtId="4" fontId="12" fillId="3" borderId="16" xfId="4" applyNumberFormat="1" applyFont="1" applyFill="1" applyBorder="1" applyAlignment="1">
      <alignment horizontal="right" vertical="center" wrapText="1"/>
    </xf>
    <xf numFmtId="4" fontId="12" fillId="3" borderId="173" xfId="4" applyNumberFormat="1" applyFont="1" applyFill="1" applyBorder="1" applyAlignment="1">
      <alignment horizontal="right" vertical="center" wrapText="1"/>
    </xf>
    <xf numFmtId="4" fontId="12" fillId="3" borderId="16" xfId="4" applyNumberFormat="1" applyFont="1" applyFill="1" applyBorder="1" applyAlignment="1">
      <alignment vertical="center" wrapText="1"/>
    </xf>
    <xf numFmtId="3" fontId="12" fillId="3" borderId="1159" xfId="4" applyNumberFormat="1" applyFont="1" applyFill="1" applyBorder="1" applyAlignment="1">
      <alignment horizontal="right" vertical="center"/>
    </xf>
    <xf numFmtId="3" fontId="12" fillId="3" borderId="165" xfId="4" applyNumberFormat="1" applyFont="1" applyFill="1" applyBorder="1" applyAlignment="1">
      <alignment horizontal="right" vertical="center"/>
    </xf>
    <xf numFmtId="4" fontId="12" fillId="3" borderId="1159" xfId="4" applyNumberFormat="1" applyFont="1" applyFill="1" applyBorder="1" applyAlignment="1">
      <alignment horizontal="right" vertical="center"/>
    </xf>
    <xf numFmtId="49" fontId="12" fillId="3" borderId="173" xfId="4" applyNumberFormat="1" applyFont="1" applyFill="1" applyBorder="1" applyAlignment="1">
      <alignment horizontal="center" vertical="center"/>
    </xf>
    <xf numFmtId="0" fontId="12" fillId="3" borderId="165" xfId="4" applyFont="1" applyFill="1" applyBorder="1" applyAlignment="1">
      <alignment vertical="center" wrapText="1"/>
    </xf>
    <xf numFmtId="49" fontId="12" fillId="3" borderId="165" xfId="4" applyNumberFormat="1" applyFont="1" applyFill="1" applyBorder="1" applyAlignment="1">
      <alignment horizontal="center" vertical="center"/>
    </xf>
    <xf numFmtId="0" fontId="20" fillId="6" borderId="0" xfId="4" applyFont="1" applyFill="1"/>
    <xf numFmtId="3" fontId="78" fillId="6" borderId="1159" xfId="4" applyNumberFormat="1" applyFont="1" applyFill="1" applyBorder="1" applyAlignment="1">
      <alignment horizontal="right" vertical="center" wrapText="1"/>
    </xf>
    <xf numFmtId="49" fontId="78" fillId="6" borderId="16" xfId="4" applyNumberFormat="1" applyFont="1" applyFill="1" applyBorder="1" applyAlignment="1">
      <alignment horizontal="center" vertical="center"/>
    </xf>
    <xf numFmtId="4" fontId="78" fillId="6" borderId="1159" xfId="4" applyNumberFormat="1" applyFont="1" applyFill="1" applyBorder="1" applyAlignment="1">
      <alignment horizontal="right" vertical="center" wrapText="1"/>
    </xf>
    <xf numFmtId="3" fontId="78" fillId="6" borderId="165" xfId="4" applyNumberFormat="1" applyFont="1" applyFill="1" applyBorder="1" applyAlignment="1">
      <alignment horizontal="right" vertical="center" wrapText="1"/>
    </xf>
    <xf numFmtId="49" fontId="78" fillId="6" borderId="14" xfId="4" applyNumberFormat="1" applyFont="1" applyFill="1" applyBorder="1" applyAlignment="1">
      <alignment horizontal="center" vertical="center" wrapText="1"/>
    </xf>
    <xf numFmtId="49" fontId="78" fillId="6" borderId="14" xfId="4" applyNumberFormat="1" applyFont="1" applyFill="1" applyBorder="1" applyAlignment="1">
      <alignment horizontal="center" vertical="center"/>
    </xf>
    <xf numFmtId="49" fontId="78" fillId="6" borderId="1099" xfId="4" applyNumberFormat="1" applyFont="1" applyFill="1" applyBorder="1" applyAlignment="1">
      <alignment horizontal="center" vertical="center" wrapText="1"/>
    </xf>
    <xf numFmtId="49" fontId="78" fillId="6" borderId="1099" xfId="4" applyNumberFormat="1" applyFont="1" applyFill="1" applyBorder="1" applyAlignment="1">
      <alignment horizontal="center" vertical="center"/>
    </xf>
    <xf numFmtId="4" fontId="12" fillId="3" borderId="165" xfId="4" applyNumberFormat="1" applyFont="1" applyFill="1" applyBorder="1" applyAlignment="1">
      <alignment horizontal="right" vertical="center"/>
    </xf>
    <xf numFmtId="49" fontId="12" fillId="3" borderId="1159" xfId="4" applyNumberFormat="1" applyFont="1" applyFill="1" applyBorder="1" applyAlignment="1">
      <alignment horizontal="center" vertical="center"/>
    </xf>
    <xf numFmtId="4" fontId="78" fillId="6" borderId="165" xfId="4" applyNumberFormat="1" applyFont="1" applyFill="1" applyBorder="1" applyAlignment="1">
      <alignment horizontal="right" vertical="center"/>
    </xf>
    <xf numFmtId="4" fontId="78" fillId="6" borderId="1159" xfId="4" applyNumberFormat="1" applyFont="1" applyFill="1" applyBorder="1" applyAlignment="1">
      <alignment horizontal="right" vertical="center"/>
    </xf>
    <xf numFmtId="4" fontId="78" fillId="6" borderId="165" xfId="4" applyNumberFormat="1" applyFont="1" applyFill="1" applyBorder="1" applyAlignment="1">
      <alignment vertical="center"/>
    </xf>
    <xf numFmtId="49" fontId="78" fillId="6" borderId="165" xfId="4" applyNumberFormat="1" applyFont="1" applyFill="1" applyBorder="1" applyAlignment="1">
      <alignment horizontal="center" vertical="center"/>
    </xf>
    <xf numFmtId="49" fontId="78" fillId="6" borderId="1159" xfId="4" applyNumberFormat="1" applyFont="1" applyFill="1" applyBorder="1" applyAlignment="1">
      <alignment horizontal="center" vertical="center"/>
    </xf>
    <xf numFmtId="49" fontId="78" fillId="6" borderId="14" xfId="4" applyNumberFormat="1" applyFont="1" applyFill="1" applyBorder="1" applyAlignment="1">
      <alignment vertical="center"/>
    </xf>
    <xf numFmtId="4" fontId="78" fillId="0" borderId="1159" xfId="4" applyNumberFormat="1" applyFont="1" applyBorder="1" applyAlignment="1">
      <alignment horizontal="right" vertical="center" wrapText="1"/>
    </xf>
    <xf numFmtId="4" fontId="78" fillId="6" borderId="14" xfId="4" applyNumberFormat="1" applyFont="1" applyFill="1" applyBorder="1" applyAlignment="1">
      <alignment horizontal="right" vertical="center"/>
    </xf>
    <xf numFmtId="4" fontId="78" fillId="6" borderId="0" xfId="4" applyNumberFormat="1" applyFont="1" applyFill="1" applyAlignment="1">
      <alignment horizontal="right" vertical="center"/>
    </xf>
    <xf numFmtId="3" fontId="78" fillId="6" borderId="1155" xfId="4" applyNumberFormat="1" applyFont="1" applyFill="1" applyBorder="1" applyAlignment="1">
      <alignment horizontal="right" vertical="center" wrapText="1"/>
    </xf>
    <xf numFmtId="49" fontId="78" fillId="6" borderId="1099" xfId="4" applyNumberFormat="1" applyFont="1" applyFill="1" applyBorder="1" applyAlignment="1">
      <alignment vertical="center"/>
    </xf>
    <xf numFmtId="0" fontId="25" fillId="0" borderId="0" xfId="4" applyFont="1"/>
    <xf numFmtId="4" fontId="12" fillId="3" borderId="16" xfId="4" applyNumberFormat="1" applyFont="1" applyFill="1" applyBorder="1" applyAlignment="1">
      <alignment horizontal="right" vertical="center"/>
    </xf>
    <xf numFmtId="4" fontId="12" fillId="3" borderId="173" xfId="4" applyNumberFormat="1" applyFont="1" applyFill="1" applyBorder="1" applyAlignment="1">
      <alignment horizontal="right" vertical="center"/>
    </xf>
    <xf numFmtId="3" fontId="12" fillId="3" borderId="173" xfId="4" applyNumberFormat="1" applyFont="1" applyFill="1" applyBorder="1" applyAlignment="1">
      <alignment horizontal="right" vertical="center"/>
    </xf>
    <xf numFmtId="3" fontId="12" fillId="3" borderId="16" xfId="4" applyNumberFormat="1" applyFont="1" applyFill="1" applyBorder="1" applyAlignment="1">
      <alignment horizontal="right" vertical="center"/>
    </xf>
    <xf numFmtId="49" fontId="12" fillId="3" borderId="16" xfId="4" applyNumberFormat="1" applyFont="1" applyFill="1" applyBorder="1" applyAlignment="1">
      <alignment horizontal="left" vertical="center" wrapText="1"/>
    </xf>
    <xf numFmtId="49" fontId="12" fillId="3" borderId="16" xfId="4" applyNumberFormat="1" applyFont="1" applyFill="1" applyBorder="1" applyAlignment="1">
      <alignment horizontal="center" vertical="center"/>
    </xf>
    <xf numFmtId="0" fontId="21" fillId="0" borderId="0" xfId="4" applyFont="1"/>
    <xf numFmtId="0" fontId="79" fillId="6" borderId="3" xfId="4" applyFont="1" applyFill="1" applyBorder="1" applyAlignment="1">
      <alignment vertical="center" wrapText="1"/>
    </xf>
    <xf numFmtId="4" fontId="12" fillId="4" borderId="2" xfId="4" applyNumberFormat="1" applyFont="1" applyFill="1" applyBorder="1" applyAlignment="1">
      <alignment horizontal="right" vertical="center" wrapText="1"/>
    </xf>
    <xf numFmtId="4" fontId="12" fillId="4" borderId="1160" xfId="4" applyNumberFormat="1" applyFont="1" applyFill="1" applyBorder="1" applyAlignment="1">
      <alignment horizontal="right" vertical="center" wrapText="1"/>
    </xf>
    <xf numFmtId="4" fontId="12" fillId="4" borderId="1161" xfId="4" applyNumberFormat="1" applyFont="1" applyFill="1" applyBorder="1" applyAlignment="1">
      <alignment horizontal="right" vertical="center" wrapText="1"/>
    </xf>
    <xf numFmtId="3" fontId="12" fillId="4" borderId="1160" xfId="4" applyNumberFormat="1" applyFont="1" applyFill="1" applyBorder="1" applyAlignment="1">
      <alignment horizontal="right" vertical="center" wrapText="1"/>
    </xf>
    <xf numFmtId="3" fontId="12" fillId="4" borderId="1161" xfId="4" applyNumberFormat="1" applyFont="1" applyFill="1" applyBorder="1" applyAlignment="1">
      <alignment horizontal="right" vertical="center" wrapText="1"/>
    </xf>
    <xf numFmtId="49" fontId="12" fillId="4" borderId="1160" xfId="4" applyNumberFormat="1" applyFont="1" applyFill="1" applyBorder="1" applyAlignment="1">
      <alignment horizontal="center" vertical="center"/>
    </xf>
    <xf numFmtId="49" fontId="12" fillId="4" borderId="1161" xfId="4" applyNumberFormat="1" applyFont="1" applyFill="1" applyBorder="1" applyAlignment="1">
      <alignment horizontal="left" vertical="center" wrapText="1"/>
    </xf>
    <xf numFmtId="49" fontId="12" fillId="4" borderId="1161" xfId="4" applyNumberFormat="1" applyFont="1" applyFill="1" applyBorder="1" applyAlignment="1">
      <alignment horizontal="center" vertical="center"/>
    </xf>
    <xf numFmtId="49" fontId="12" fillId="4" borderId="1162" xfId="4" applyNumberFormat="1" applyFont="1" applyFill="1" applyBorder="1" applyAlignment="1">
      <alignment horizontal="center" vertical="center"/>
    </xf>
    <xf numFmtId="0" fontId="79" fillId="6" borderId="7" xfId="4" applyFont="1" applyFill="1" applyBorder="1" applyAlignment="1">
      <alignment vertical="center" wrapText="1"/>
    </xf>
    <xf numFmtId="4" fontId="80" fillId="6" borderId="7" xfId="4" applyNumberFormat="1" applyFont="1" applyFill="1" applyBorder="1" applyAlignment="1">
      <alignment horizontal="right" vertical="center"/>
    </xf>
    <xf numFmtId="4" fontId="80" fillId="6" borderId="1" xfId="4" applyNumberFormat="1" applyFont="1" applyFill="1" applyBorder="1" applyAlignment="1">
      <alignment horizontal="right" vertical="center"/>
    </xf>
    <xf numFmtId="4" fontId="80" fillId="6" borderId="7" xfId="4" applyNumberFormat="1" applyFont="1" applyFill="1" applyBorder="1" applyAlignment="1">
      <alignment vertical="center"/>
    </xf>
    <xf numFmtId="3" fontId="80" fillId="6" borderId="1" xfId="4" applyNumberFormat="1" applyFont="1" applyFill="1" applyBorder="1" applyAlignment="1">
      <alignment horizontal="right" vertical="center" wrapText="1"/>
    </xf>
    <xf numFmtId="49" fontId="80" fillId="6" borderId="7" xfId="4" applyNumberFormat="1" applyFont="1" applyFill="1" applyBorder="1" applyAlignment="1">
      <alignment horizontal="center" vertical="center"/>
    </xf>
    <xf numFmtId="4" fontId="80" fillId="6" borderId="1" xfId="4" applyNumberFormat="1" applyFont="1" applyFill="1" applyBorder="1" applyAlignment="1">
      <alignment horizontal="right" vertical="center" wrapText="1"/>
    </xf>
    <xf numFmtId="3" fontId="80" fillId="6" borderId="7" xfId="4" applyNumberFormat="1" applyFont="1" applyFill="1" applyBorder="1" applyAlignment="1">
      <alignment horizontal="right" vertical="center" wrapText="1"/>
    </xf>
    <xf numFmtId="49" fontId="80" fillId="6" borderId="1" xfId="4" applyNumberFormat="1" applyFont="1" applyFill="1" applyBorder="1" applyAlignment="1">
      <alignment horizontal="center" vertical="center"/>
    </xf>
    <xf numFmtId="49" fontId="80" fillId="6" borderId="7" xfId="4" applyNumberFormat="1" applyFont="1" applyFill="1" applyBorder="1" applyAlignment="1">
      <alignment horizontal="center" vertical="center" wrapText="1"/>
    </xf>
    <xf numFmtId="3" fontId="20" fillId="0" borderId="0" xfId="4" applyNumberFormat="1" applyFont="1"/>
    <xf numFmtId="0" fontId="79" fillId="6" borderId="14" xfId="4" applyFont="1" applyFill="1" applyBorder="1" applyAlignment="1">
      <alignment vertical="center" wrapText="1"/>
    </xf>
    <xf numFmtId="4" fontId="81" fillId="3" borderId="165" xfId="4" applyNumberFormat="1" applyFont="1" applyFill="1" applyBorder="1" applyAlignment="1">
      <alignment horizontal="right" vertical="center" wrapText="1"/>
    </xf>
    <xf numFmtId="4" fontId="81" fillId="3" borderId="1159" xfId="4" applyNumberFormat="1" applyFont="1" applyFill="1" applyBorder="1" applyAlignment="1">
      <alignment horizontal="right" vertical="center" wrapText="1"/>
    </xf>
    <xf numFmtId="3" fontId="81" fillId="3" borderId="1159" xfId="4" applyNumberFormat="1" applyFont="1" applyFill="1" applyBorder="1" applyAlignment="1">
      <alignment horizontal="right" vertical="center" wrapText="1"/>
    </xf>
    <xf numFmtId="49" fontId="81" fillId="3" borderId="165" xfId="4" applyNumberFormat="1" applyFont="1" applyFill="1" applyBorder="1" applyAlignment="1">
      <alignment horizontal="center" vertical="center"/>
    </xf>
    <xf numFmtId="3" fontId="81" fillId="3" borderId="165" xfId="4" applyNumberFormat="1" applyFont="1" applyFill="1" applyBorder="1" applyAlignment="1">
      <alignment horizontal="right" vertical="center" wrapText="1"/>
    </xf>
    <xf numFmtId="49" fontId="81" fillId="3" borderId="1159" xfId="4" applyNumberFormat="1" applyFont="1" applyFill="1" applyBorder="1" applyAlignment="1">
      <alignment horizontal="center" vertical="center"/>
    </xf>
    <xf numFmtId="49" fontId="81" fillId="3" borderId="165" xfId="4" applyNumberFormat="1" applyFont="1" applyFill="1" applyBorder="1" applyAlignment="1">
      <alignment horizontal="left" vertical="center" wrapText="1"/>
    </xf>
    <xf numFmtId="4" fontId="80" fillId="6" borderId="14" xfId="4" applyNumberFormat="1" applyFont="1" applyFill="1" applyBorder="1" applyAlignment="1">
      <alignment horizontal="right" vertical="center"/>
    </xf>
    <xf numFmtId="4" fontId="80" fillId="6" borderId="0" xfId="4" applyNumberFormat="1" applyFont="1" applyFill="1" applyAlignment="1">
      <alignment horizontal="right" vertical="center"/>
    </xf>
    <xf numFmtId="4" fontId="80" fillId="6" borderId="14" xfId="4" applyNumberFormat="1" applyFont="1" applyFill="1" applyBorder="1" applyAlignment="1">
      <alignment vertical="center"/>
    </xf>
    <xf numFmtId="3" fontId="80" fillId="6" borderId="0" xfId="4" applyNumberFormat="1" applyFont="1" applyFill="1" applyAlignment="1">
      <alignment horizontal="right" vertical="center" wrapText="1"/>
    </xf>
    <xf numFmtId="49" fontId="80" fillId="6" borderId="14" xfId="4" applyNumberFormat="1" applyFont="1" applyFill="1" applyBorder="1" applyAlignment="1">
      <alignment horizontal="center" vertical="center"/>
    </xf>
    <xf numFmtId="4" fontId="80" fillId="6" borderId="0" xfId="4" applyNumberFormat="1" applyFont="1" applyFill="1" applyAlignment="1">
      <alignment horizontal="right" vertical="center" wrapText="1"/>
    </xf>
    <xf numFmtId="3" fontId="80" fillId="6" borderId="14" xfId="4" applyNumberFormat="1" applyFont="1" applyFill="1" applyBorder="1" applyAlignment="1">
      <alignment horizontal="right" vertical="center" wrapText="1"/>
    </xf>
    <xf numFmtId="49" fontId="80" fillId="6" borderId="0" xfId="4" applyNumberFormat="1" applyFont="1" applyFill="1" applyAlignment="1">
      <alignment horizontal="center" vertical="center"/>
    </xf>
    <xf numFmtId="4" fontId="80" fillId="0" borderId="9" xfId="4" applyNumberFormat="1" applyFont="1" applyBorder="1" applyAlignment="1">
      <alignment horizontal="right" vertical="center" wrapText="1"/>
    </xf>
    <xf numFmtId="4" fontId="80" fillId="0" borderId="447" xfId="4" applyNumberFormat="1" applyFont="1" applyBorder="1" applyAlignment="1">
      <alignment horizontal="right" vertical="center" wrapText="1"/>
    </xf>
    <xf numFmtId="3" fontId="80" fillId="0" borderId="447" xfId="4" applyNumberFormat="1" applyFont="1" applyBorder="1" applyAlignment="1">
      <alignment horizontal="right" vertical="center" wrapText="1"/>
    </xf>
    <xf numFmtId="49" fontId="80" fillId="0" borderId="9" xfId="4" applyNumberFormat="1" applyFont="1" applyBorder="1" applyAlignment="1">
      <alignment horizontal="center" vertical="center"/>
    </xf>
    <xf numFmtId="3" fontId="80" fillId="0" borderId="9" xfId="4" applyNumberFormat="1" applyFont="1" applyBorder="1" applyAlignment="1">
      <alignment horizontal="right" vertical="center" wrapText="1"/>
    </xf>
    <xf numFmtId="49" fontId="80" fillId="0" borderId="447" xfId="4" applyNumberFormat="1" applyFont="1" applyBorder="1" applyAlignment="1">
      <alignment horizontal="center" vertical="center"/>
    </xf>
    <xf numFmtId="49" fontId="80" fillId="0" borderId="1099" xfId="4" applyNumberFormat="1" applyFont="1" applyBorder="1" applyAlignment="1">
      <alignment horizontal="center" vertical="center" wrapText="1"/>
    </xf>
    <xf numFmtId="4" fontId="81" fillId="3" borderId="16" xfId="4" applyNumberFormat="1" applyFont="1" applyFill="1" applyBorder="1" applyAlignment="1">
      <alignment horizontal="right" vertical="center" wrapText="1"/>
    </xf>
    <xf numFmtId="4" fontId="81" fillId="3" borderId="1157" xfId="4" applyNumberFormat="1" applyFont="1" applyFill="1" applyBorder="1" applyAlignment="1">
      <alignment horizontal="right" vertical="center" wrapText="1"/>
    </xf>
    <xf numFmtId="4" fontId="81" fillId="3" borderId="5" xfId="4" applyNumberFormat="1" applyFont="1" applyFill="1" applyBorder="1" applyAlignment="1">
      <alignment horizontal="right" vertical="center" wrapText="1"/>
    </xf>
    <xf numFmtId="3" fontId="81" fillId="3" borderId="173" xfId="4" applyNumberFormat="1" applyFont="1" applyFill="1" applyBorder="1" applyAlignment="1">
      <alignment horizontal="right" vertical="center" wrapText="1"/>
    </xf>
    <xf numFmtId="3" fontId="81" fillId="3" borderId="16" xfId="4" applyNumberFormat="1" applyFont="1" applyFill="1" applyBorder="1" applyAlignment="1">
      <alignment horizontal="right" vertical="center" wrapText="1"/>
    </xf>
    <xf numFmtId="49" fontId="81" fillId="3" borderId="173" xfId="4" applyNumberFormat="1" applyFont="1" applyFill="1" applyBorder="1" applyAlignment="1">
      <alignment horizontal="center" vertical="center"/>
    </xf>
    <xf numFmtId="49" fontId="81" fillId="3" borderId="16" xfId="4" applyNumberFormat="1" applyFont="1" applyFill="1" applyBorder="1" applyAlignment="1">
      <alignment horizontal="left" vertical="center" wrapText="1"/>
    </xf>
    <xf numFmtId="49" fontId="81" fillId="3" borderId="16" xfId="4" applyNumberFormat="1" applyFont="1" applyFill="1" applyBorder="1" applyAlignment="1">
      <alignment horizontal="center" vertical="center"/>
    </xf>
    <xf numFmtId="4" fontId="81" fillId="4" borderId="1161" xfId="4" applyNumberFormat="1" applyFont="1" applyFill="1" applyBorder="1" applyAlignment="1">
      <alignment horizontal="right" vertical="center" wrapText="1"/>
    </xf>
    <xf numFmtId="4" fontId="81" fillId="4" borderId="1160" xfId="4" applyNumberFormat="1" applyFont="1" applyFill="1" applyBorder="1" applyAlignment="1">
      <alignment horizontal="right" vertical="center" wrapText="1"/>
    </xf>
    <xf numFmtId="3" fontId="81" fillId="4" borderId="1160" xfId="4" applyNumberFormat="1" applyFont="1" applyFill="1" applyBorder="1" applyAlignment="1">
      <alignment horizontal="right" vertical="center" wrapText="1"/>
    </xf>
    <xf numFmtId="3" fontId="81" fillId="4" borderId="1161" xfId="4" applyNumberFormat="1" applyFont="1" applyFill="1" applyBorder="1" applyAlignment="1">
      <alignment horizontal="right" vertical="center" wrapText="1"/>
    </xf>
    <xf numFmtId="49" fontId="81" fillId="4" borderId="1160" xfId="4" applyNumberFormat="1" applyFont="1" applyFill="1" applyBorder="1" applyAlignment="1">
      <alignment horizontal="center" vertical="center"/>
    </xf>
    <xf numFmtId="49" fontId="81" fillId="4" borderId="1161" xfId="4" applyNumberFormat="1" applyFont="1" applyFill="1" applyBorder="1" applyAlignment="1">
      <alignment horizontal="left" vertical="center" wrapText="1"/>
    </xf>
    <xf numFmtId="49" fontId="80" fillId="4" borderId="1161" xfId="4" applyNumberFormat="1" applyFont="1" applyFill="1" applyBorder="1" applyAlignment="1">
      <alignment horizontal="center" vertical="center"/>
    </xf>
    <xf numFmtId="49" fontId="81" fillId="4" borderId="1162" xfId="4" applyNumberFormat="1" applyFont="1" applyFill="1" applyBorder="1" applyAlignment="1">
      <alignment horizontal="center" vertical="center"/>
    </xf>
    <xf numFmtId="4" fontId="79" fillId="6" borderId="9" xfId="4" applyNumberFormat="1" applyFont="1" applyFill="1" applyBorder="1" applyAlignment="1">
      <alignment horizontal="right" vertical="center"/>
    </xf>
    <xf numFmtId="4" fontId="79" fillId="6" borderId="447" xfId="4" applyNumberFormat="1" applyFont="1" applyFill="1" applyBorder="1" applyAlignment="1">
      <alignment horizontal="right" vertical="center"/>
    </xf>
    <xf numFmtId="4" fontId="79" fillId="6" borderId="1099" xfId="4" applyNumberFormat="1" applyFont="1" applyFill="1" applyBorder="1" applyAlignment="1">
      <alignment vertical="center"/>
    </xf>
    <xf numFmtId="3" fontId="79" fillId="6" borderId="447" xfId="4" applyNumberFormat="1" applyFont="1" applyFill="1" applyBorder="1" applyAlignment="1">
      <alignment horizontal="right" vertical="center" wrapText="1"/>
    </xf>
    <xf numFmtId="49" fontId="79" fillId="6" borderId="9" xfId="4" applyNumberFormat="1" applyFont="1" applyFill="1" applyBorder="1" applyAlignment="1">
      <alignment horizontal="center" vertical="center"/>
    </xf>
    <xf numFmtId="4" fontId="79" fillId="6" borderId="0" xfId="4" applyNumberFormat="1" applyFont="1" applyFill="1" applyAlignment="1">
      <alignment horizontal="right" vertical="center" wrapText="1"/>
    </xf>
    <xf numFmtId="3" fontId="79" fillId="6" borderId="14" xfId="4" applyNumberFormat="1" applyFont="1" applyFill="1" applyBorder="1" applyAlignment="1">
      <alignment horizontal="right" vertical="center" wrapText="1"/>
    </xf>
    <xf numFmtId="49" fontId="79" fillId="6" borderId="0" xfId="4" applyNumberFormat="1" applyFont="1" applyFill="1" applyAlignment="1">
      <alignment horizontal="center" vertical="center"/>
    </xf>
    <xf numFmtId="49" fontId="79" fillId="6" borderId="14" xfId="4" applyNumberFormat="1" applyFont="1" applyFill="1" applyBorder="1" applyAlignment="1">
      <alignment horizontal="center" vertical="center" wrapText="1"/>
    </xf>
    <xf numFmtId="49" fontId="79" fillId="6" borderId="14" xfId="4" applyNumberFormat="1" applyFont="1" applyFill="1" applyBorder="1" applyAlignment="1">
      <alignment horizontal="center" vertical="center"/>
    </xf>
    <xf numFmtId="49" fontId="82" fillId="0" borderId="25" xfId="4" applyNumberFormat="1" applyFont="1" applyBorder="1" applyAlignment="1">
      <alignment horizontal="center" vertical="center"/>
    </xf>
    <xf numFmtId="4" fontId="80" fillId="6" borderId="1099" xfId="4" applyNumberFormat="1" applyFont="1" applyFill="1" applyBorder="1" applyAlignment="1">
      <alignment vertical="center"/>
    </xf>
    <xf numFmtId="4" fontId="80" fillId="6" borderId="1159" xfId="4" applyNumberFormat="1" applyFont="1" applyFill="1" applyBorder="1" applyAlignment="1">
      <alignment horizontal="right" vertical="center" wrapText="1"/>
    </xf>
    <xf numFmtId="3" fontId="80" fillId="6" borderId="165" xfId="4" applyNumberFormat="1" applyFont="1" applyFill="1" applyBorder="1" applyAlignment="1">
      <alignment horizontal="right" vertical="center" wrapText="1"/>
    </xf>
    <xf numFmtId="49" fontId="80" fillId="6" borderId="1159" xfId="4" applyNumberFormat="1" applyFont="1" applyFill="1" applyBorder="1" applyAlignment="1">
      <alignment horizontal="center" vertical="center"/>
    </xf>
    <xf numFmtId="49" fontId="80" fillId="6" borderId="14" xfId="4" applyNumberFormat="1" applyFont="1" applyFill="1" applyBorder="1" applyAlignment="1">
      <alignment horizontal="center" vertical="center" wrapText="1"/>
    </xf>
    <xf numFmtId="49" fontId="82" fillId="6" borderId="25" xfId="4" applyNumberFormat="1" applyFont="1" applyFill="1" applyBorder="1" applyAlignment="1">
      <alignment vertical="center"/>
    </xf>
    <xf numFmtId="4" fontId="80" fillId="6" borderId="165" xfId="4" applyNumberFormat="1" applyFont="1" applyFill="1" applyBorder="1" applyAlignment="1">
      <alignment horizontal="right" vertical="center"/>
    </xf>
    <xf numFmtId="3" fontId="80" fillId="6" borderId="1159" xfId="4" applyNumberFormat="1" applyFont="1" applyFill="1" applyBorder="1" applyAlignment="1">
      <alignment horizontal="right" vertical="center" wrapText="1"/>
    </xf>
    <xf numFmtId="49" fontId="80" fillId="6" borderId="165" xfId="4" applyNumberFormat="1" applyFont="1" applyFill="1" applyBorder="1" applyAlignment="1">
      <alignment horizontal="center" vertical="center"/>
    </xf>
    <xf numFmtId="4" fontId="80" fillId="6" borderId="16" xfId="4" applyNumberFormat="1" applyFont="1" applyFill="1" applyBorder="1" applyAlignment="1">
      <alignment horizontal="right" vertical="center"/>
    </xf>
    <xf numFmtId="3" fontId="80" fillId="6" borderId="173" xfId="4" applyNumberFormat="1" applyFont="1" applyFill="1" applyBorder="1" applyAlignment="1">
      <alignment horizontal="right" vertical="center" wrapText="1"/>
    </xf>
    <xf numFmtId="49" fontId="80" fillId="6" borderId="16" xfId="4" applyNumberFormat="1" applyFont="1" applyFill="1" applyBorder="1" applyAlignment="1">
      <alignment horizontal="center" vertical="center"/>
    </xf>
    <xf numFmtId="49" fontId="80" fillId="6" borderId="173" xfId="4" applyNumberFormat="1" applyFont="1" applyFill="1" applyBorder="1" applyAlignment="1">
      <alignment horizontal="center" vertical="center"/>
    </xf>
    <xf numFmtId="49" fontId="80" fillId="6" borderId="1099" xfId="4" applyNumberFormat="1" applyFont="1" applyFill="1" applyBorder="1" applyAlignment="1">
      <alignment horizontal="center" vertical="center"/>
    </xf>
    <xf numFmtId="3" fontId="25" fillId="0" borderId="0" xfId="4" applyNumberFormat="1" applyFont="1"/>
    <xf numFmtId="4" fontId="80" fillId="0" borderId="1099" xfId="4" applyNumberFormat="1" applyFont="1" applyBorder="1" applyAlignment="1">
      <alignment horizontal="right" vertical="center"/>
    </xf>
    <xf numFmtId="4" fontId="80" fillId="6" borderId="1155" xfId="4" applyNumberFormat="1" applyFont="1" applyFill="1" applyBorder="1" applyAlignment="1">
      <alignment vertical="center" wrapText="1"/>
    </xf>
    <xf numFmtId="4" fontId="78" fillId="6" borderId="1099" xfId="4" applyNumberFormat="1" applyFont="1" applyFill="1" applyBorder="1" applyAlignment="1">
      <alignment vertical="center"/>
    </xf>
    <xf numFmtId="3" fontId="80" fillId="6" borderId="1155" xfId="4" applyNumberFormat="1" applyFont="1" applyFill="1" applyBorder="1" applyAlignment="1">
      <alignment vertical="center" wrapText="1"/>
    </xf>
    <xf numFmtId="4" fontId="80" fillId="0" borderId="1155" xfId="4" applyNumberFormat="1" applyFont="1" applyBorder="1" applyAlignment="1">
      <alignment horizontal="right" vertical="center" wrapText="1"/>
    </xf>
    <xf numFmtId="3" fontId="80" fillId="0" borderId="1099" xfId="4" applyNumberFormat="1" applyFont="1" applyBorder="1" applyAlignment="1">
      <alignment horizontal="right" vertical="center" wrapText="1"/>
    </xf>
    <xf numFmtId="49" fontId="80" fillId="0" borderId="1155" xfId="4" applyNumberFormat="1" applyFont="1" applyBorder="1" applyAlignment="1">
      <alignment horizontal="center" vertical="center"/>
    </xf>
    <xf numFmtId="49" fontId="80" fillId="0" borderId="1099" xfId="4" applyNumberFormat="1" applyFont="1" applyBorder="1" applyAlignment="1">
      <alignment horizontal="center" vertical="center"/>
    </xf>
    <xf numFmtId="4" fontId="81" fillId="3" borderId="173" xfId="4" applyNumberFormat="1" applyFont="1" applyFill="1" applyBorder="1" applyAlignment="1">
      <alignment horizontal="right" vertical="center" wrapText="1"/>
    </xf>
    <xf numFmtId="4" fontId="78" fillId="0" borderId="9" xfId="4" applyNumberFormat="1" applyFont="1" applyBorder="1" applyAlignment="1">
      <alignment horizontal="right" vertical="center"/>
    </xf>
    <xf numFmtId="4" fontId="78" fillId="6" borderId="447" xfId="4" applyNumberFormat="1" applyFont="1" applyFill="1" applyBorder="1" applyAlignment="1">
      <alignment vertical="center" wrapText="1"/>
    </xf>
    <xf numFmtId="4" fontId="78" fillId="6" borderId="9" xfId="4" applyNumberFormat="1" applyFont="1" applyFill="1" applyBorder="1" applyAlignment="1">
      <alignment vertical="center"/>
    </xf>
    <xf numFmtId="3" fontId="78" fillId="6" borderId="447" xfId="4" applyNumberFormat="1" applyFont="1" applyFill="1" applyBorder="1" applyAlignment="1">
      <alignment vertical="center" wrapText="1"/>
    </xf>
    <xf numFmtId="49" fontId="78" fillId="6" borderId="9" xfId="4" applyNumberFormat="1" applyFont="1" applyFill="1" applyBorder="1" applyAlignment="1">
      <alignment horizontal="center" vertical="center"/>
    </xf>
    <xf numFmtId="4" fontId="78" fillId="0" borderId="447" xfId="4" applyNumberFormat="1" applyFont="1" applyBorder="1" applyAlignment="1">
      <alignment horizontal="right" vertical="center" wrapText="1"/>
    </xf>
    <xf numFmtId="3" fontId="78" fillId="0" borderId="9" xfId="4" applyNumberFormat="1" applyFont="1" applyBorder="1" applyAlignment="1">
      <alignment horizontal="right" vertical="center" wrapText="1"/>
    </xf>
    <xf numFmtId="49" fontId="78" fillId="0" borderId="447" xfId="4" applyNumberFormat="1" applyFont="1" applyBorder="1" applyAlignment="1">
      <alignment horizontal="center" vertical="center"/>
    </xf>
    <xf numFmtId="49" fontId="78" fillId="0" borderId="9" xfId="4" applyNumberFormat="1" applyFont="1" applyBorder="1" applyAlignment="1">
      <alignment horizontal="center" vertical="center" wrapText="1"/>
    </xf>
    <xf numFmtId="49" fontId="79" fillId="0" borderId="9" xfId="4" applyNumberFormat="1" applyFont="1" applyBorder="1" applyAlignment="1">
      <alignment horizontal="center" vertical="center"/>
    </xf>
    <xf numFmtId="49" fontId="82" fillId="6" borderId="7" xfId="4" applyNumberFormat="1" applyFont="1" applyFill="1" applyBorder="1" applyAlignment="1">
      <alignment horizontal="center" vertical="center"/>
    </xf>
    <xf numFmtId="4" fontId="12" fillId="3" borderId="5" xfId="4" applyNumberFormat="1" applyFont="1" applyFill="1" applyBorder="1" applyAlignment="1">
      <alignment horizontal="right" vertical="center" wrapText="1"/>
    </xf>
    <xf numFmtId="3" fontId="12" fillId="3" borderId="173" xfId="4" applyNumberFormat="1" applyFont="1" applyFill="1" applyBorder="1" applyAlignment="1">
      <alignment horizontal="right" vertical="center" wrapText="1"/>
    </xf>
    <xf numFmtId="3" fontId="12" fillId="3" borderId="16" xfId="4" applyNumberFormat="1" applyFont="1" applyFill="1" applyBorder="1" applyAlignment="1">
      <alignment horizontal="right" vertical="center" wrapText="1"/>
    </xf>
    <xf numFmtId="3" fontId="12" fillId="3" borderId="5" xfId="4" applyNumberFormat="1" applyFont="1" applyFill="1" applyBorder="1" applyAlignment="1">
      <alignment horizontal="right" vertical="center" wrapText="1"/>
    </xf>
    <xf numFmtId="49" fontId="12" fillId="6" borderId="25" xfId="4" applyNumberFormat="1" applyFont="1" applyFill="1" applyBorder="1" applyAlignment="1">
      <alignment horizontal="center" vertical="center"/>
    </xf>
    <xf numFmtId="3" fontId="20" fillId="0" borderId="0" xfId="4" applyNumberFormat="1" applyFont="1" applyAlignment="1">
      <alignment horizontal="center"/>
    </xf>
    <xf numFmtId="49" fontId="78" fillId="4" borderId="1160" xfId="4" applyNumberFormat="1" applyFont="1" applyFill="1" applyBorder="1" applyAlignment="1">
      <alignment horizontal="center" vertical="center"/>
    </xf>
    <xf numFmtId="49" fontId="78" fillId="4" borderId="1161" xfId="4" applyNumberFormat="1" applyFont="1" applyFill="1" applyBorder="1" applyAlignment="1">
      <alignment horizontal="center" vertical="center"/>
    </xf>
    <xf numFmtId="4" fontId="78" fillId="6" borderId="1099" xfId="4" applyNumberFormat="1" applyFont="1" applyFill="1" applyBorder="1" applyAlignment="1">
      <alignment horizontal="right" vertical="center"/>
    </xf>
    <xf numFmtId="4" fontId="78" fillId="6" borderId="1155" xfId="4" applyNumberFormat="1" applyFont="1" applyFill="1" applyBorder="1" applyAlignment="1">
      <alignment horizontal="right" vertical="center"/>
    </xf>
    <xf numFmtId="3" fontId="78" fillId="6" borderId="1155" xfId="4" applyNumberFormat="1" applyFont="1" applyFill="1" applyBorder="1" applyAlignment="1">
      <alignment horizontal="right" vertical="center"/>
    </xf>
    <xf numFmtId="4" fontId="78" fillId="6" borderId="0" xfId="4" applyNumberFormat="1" applyFont="1" applyFill="1" applyAlignment="1">
      <alignment horizontal="right" vertical="center" wrapText="1"/>
    </xf>
    <xf numFmtId="3" fontId="78" fillId="6" borderId="14" xfId="4" applyNumberFormat="1" applyFont="1" applyFill="1" applyBorder="1" applyAlignment="1">
      <alignment horizontal="right" vertical="center" wrapText="1"/>
    </xf>
    <xf numFmtId="49" fontId="78" fillId="6" borderId="0" xfId="4" applyNumberFormat="1" applyFont="1" applyFill="1" applyAlignment="1">
      <alignment horizontal="center" vertical="center"/>
    </xf>
    <xf numFmtId="4" fontId="78" fillId="6" borderId="1163" xfId="4" applyNumberFormat="1" applyFont="1" applyFill="1" applyBorder="1" applyAlignment="1">
      <alignment horizontal="right" vertical="center"/>
    </xf>
    <xf numFmtId="4" fontId="78" fillId="6" borderId="1119" xfId="4" applyNumberFormat="1" applyFont="1" applyFill="1" applyBorder="1" applyAlignment="1">
      <alignment vertical="center"/>
    </xf>
    <xf numFmtId="3" fontId="78" fillId="6" borderId="1159" xfId="4" applyNumberFormat="1" applyFont="1" applyFill="1" applyBorder="1" applyAlignment="1">
      <alignment horizontal="right" vertical="center"/>
    </xf>
    <xf numFmtId="49" fontId="78" fillId="6" borderId="1164" xfId="4" applyNumberFormat="1" applyFont="1" applyFill="1" applyBorder="1" applyAlignment="1">
      <alignment horizontal="center" vertical="center"/>
    </xf>
    <xf numFmtId="3" fontId="78" fillId="6" borderId="1164" xfId="4" applyNumberFormat="1" applyFont="1" applyFill="1" applyBorder="1" applyAlignment="1">
      <alignment horizontal="right" vertical="center" wrapText="1"/>
    </xf>
    <xf numFmtId="4" fontId="12" fillId="3" borderId="1163" xfId="4" applyNumberFormat="1" applyFont="1" applyFill="1" applyBorder="1" applyAlignment="1">
      <alignment horizontal="right" vertical="center"/>
    </xf>
    <xf numFmtId="4" fontId="12" fillId="3" borderId="1164" xfId="4" applyNumberFormat="1" applyFont="1" applyFill="1" applyBorder="1" applyAlignment="1">
      <alignment horizontal="right" vertical="center"/>
    </xf>
    <xf numFmtId="4" fontId="12" fillId="3" borderId="1165" xfId="4" applyNumberFormat="1" applyFont="1" applyFill="1" applyBorder="1" applyAlignment="1">
      <alignment horizontal="right" vertical="center"/>
    </xf>
    <xf numFmtId="3" fontId="12" fillId="3" borderId="1164" xfId="4" applyNumberFormat="1" applyFont="1" applyFill="1" applyBorder="1" applyAlignment="1">
      <alignment horizontal="right" vertical="center"/>
    </xf>
    <xf numFmtId="49" fontId="12" fillId="3" borderId="1164" xfId="4" applyNumberFormat="1" applyFont="1" applyFill="1" applyBorder="1" applyAlignment="1">
      <alignment horizontal="left" vertical="center" wrapText="1"/>
    </xf>
    <xf numFmtId="49" fontId="12" fillId="3" borderId="1164" xfId="4" applyNumberFormat="1" applyFont="1" applyFill="1" applyBorder="1" applyAlignment="1">
      <alignment horizontal="center" vertical="center"/>
    </xf>
    <xf numFmtId="4" fontId="78" fillId="6" borderId="30" xfId="4" applyNumberFormat="1" applyFont="1" applyFill="1" applyBorder="1" applyAlignment="1">
      <alignment horizontal="right" vertical="center"/>
    </xf>
    <xf numFmtId="3" fontId="78" fillId="6" borderId="0" xfId="4" applyNumberFormat="1" applyFont="1" applyFill="1" applyAlignment="1">
      <alignment horizontal="right" vertical="center"/>
    </xf>
    <xf numFmtId="4" fontId="79" fillId="6" borderId="1163" xfId="4" applyNumberFormat="1" applyFont="1" applyFill="1" applyBorder="1" applyAlignment="1">
      <alignment horizontal="right" vertical="center"/>
    </xf>
    <xf numFmtId="4" fontId="78" fillId="6" borderId="1164" xfId="4" applyNumberFormat="1" applyFont="1" applyFill="1" applyBorder="1" applyAlignment="1">
      <alignment horizontal="right" vertical="center"/>
    </xf>
    <xf numFmtId="4" fontId="79" fillId="6" borderId="1167" xfId="4" applyNumberFormat="1" applyFont="1" applyFill="1" applyBorder="1" applyAlignment="1">
      <alignment horizontal="right" vertical="center"/>
    </xf>
    <xf numFmtId="4" fontId="78" fillId="0" borderId="1099" xfId="4" applyNumberFormat="1" applyFont="1" applyBorder="1" applyAlignment="1">
      <alignment horizontal="right" vertical="center"/>
    </xf>
    <xf numFmtId="4" fontId="78" fillId="0" borderId="1119" xfId="4" applyNumberFormat="1" applyFont="1" applyBorder="1" applyAlignment="1">
      <alignment vertical="center"/>
    </xf>
    <xf numFmtId="49" fontId="82" fillId="0" borderId="25" xfId="4" applyNumberFormat="1" applyFont="1" applyBorder="1" applyAlignment="1">
      <alignment vertical="center"/>
    </xf>
    <xf numFmtId="4" fontId="12" fillId="3" borderId="5" xfId="4" applyNumberFormat="1" applyFont="1" applyFill="1" applyBorder="1" applyAlignment="1">
      <alignment horizontal="right" vertical="center"/>
    </xf>
    <xf numFmtId="4" fontId="78" fillId="6" borderId="1159" xfId="4" applyNumberFormat="1" applyFont="1" applyFill="1" applyBorder="1" applyAlignment="1">
      <alignment vertical="center"/>
    </xf>
    <xf numFmtId="3" fontId="78" fillId="6" borderId="1164" xfId="4" applyNumberFormat="1" applyFont="1" applyFill="1" applyBorder="1" applyAlignment="1">
      <alignment vertical="center"/>
    </xf>
    <xf numFmtId="0" fontId="12" fillId="3" borderId="16" xfId="4" applyFont="1" applyFill="1" applyBorder="1" applyAlignment="1">
      <alignment vertical="center" wrapText="1"/>
    </xf>
    <xf numFmtId="0" fontId="78" fillId="4" borderId="1160" xfId="4" applyFont="1" applyFill="1" applyBorder="1" applyAlignment="1">
      <alignment horizontal="center"/>
    </xf>
    <xf numFmtId="0" fontId="12" fillId="4" borderId="1161" xfId="4" applyFont="1" applyFill="1" applyBorder="1" applyAlignment="1">
      <alignment vertical="center" wrapText="1"/>
    </xf>
    <xf numFmtId="0" fontId="78" fillId="4" borderId="1161" xfId="4" applyFont="1" applyFill="1" applyBorder="1" applyAlignment="1">
      <alignment horizontal="center"/>
    </xf>
    <xf numFmtId="0" fontId="12" fillId="17" borderId="3" xfId="4" applyFont="1" applyFill="1" applyBorder="1" applyAlignment="1">
      <alignment horizontal="center" vertical="center" wrapText="1"/>
    </xf>
    <xf numFmtId="0" fontId="12" fillId="17" borderId="28" xfId="4" applyFont="1" applyFill="1" applyBorder="1" applyAlignment="1">
      <alignment horizontal="center" vertical="center" wrapText="1"/>
    </xf>
    <xf numFmtId="0" fontId="12" fillId="17" borderId="1161" xfId="4" applyFont="1" applyFill="1" applyBorder="1" applyAlignment="1">
      <alignment horizontal="center" vertical="center" wrapText="1"/>
    </xf>
    <xf numFmtId="0" fontId="12" fillId="17" borderId="1160" xfId="4" applyFont="1" applyFill="1" applyBorder="1" applyAlignment="1">
      <alignment horizontal="center" vertical="center"/>
    </xf>
    <xf numFmtId="0" fontId="12" fillId="17" borderId="1168" xfId="4" applyFont="1" applyFill="1" applyBorder="1" applyAlignment="1">
      <alignment horizontal="center" vertical="center" wrapText="1"/>
    </xf>
    <xf numFmtId="0" fontId="83" fillId="0" borderId="0" xfId="4" applyFont="1" applyAlignment="1">
      <alignment horizontal="right" vertical="center" wrapText="1"/>
    </xf>
    <xf numFmtId="0" fontId="12" fillId="0" borderId="0" xfId="4" applyFont="1" applyAlignment="1">
      <alignment horizontal="center" vertical="center" wrapText="1"/>
    </xf>
    <xf numFmtId="0" fontId="33" fillId="0" borderId="0" xfId="4" applyFont="1"/>
    <xf numFmtId="0" fontId="57" fillId="0" borderId="0" xfId="4" applyFont="1"/>
    <xf numFmtId="0" fontId="57" fillId="0" borderId="0" xfId="4" applyFont="1" applyAlignment="1">
      <alignment wrapText="1"/>
    </xf>
    <xf numFmtId="0" fontId="57" fillId="0" borderId="0" xfId="4" applyFont="1" applyAlignment="1">
      <alignment horizontal="center"/>
    </xf>
    <xf numFmtId="3" fontId="57" fillId="0" borderId="0" xfId="4" applyNumberFormat="1" applyFont="1"/>
    <xf numFmtId="4" fontId="57" fillId="0" borderId="0" xfId="4" applyNumberFormat="1" applyFont="1"/>
    <xf numFmtId="0" fontId="33" fillId="0" borderId="0" xfId="4" applyFont="1" applyAlignment="1">
      <alignment wrapText="1"/>
    </xf>
    <xf numFmtId="0" fontId="51" fillId="0" borderId="0" xfId="4" applyFont="1"/>
    <xf numFmtId="0" fontId="80" fillId="17" borderId="1161" xfId="4" applyFont="1" applyFill="1" applyBorder="1" applyAlignment="1">
      <alignment horizontal="center" vertical="center" wrapText="1"/>
    </xf>
    <xf numFmtId="4" fontId="81" fillId="17" borderId="1161" xfId="4" applyNumberFormat="1" applyFont="1" applyFill="1" applyBorder="1" applyAlignment="1">
      <alignment horizontal="center" vertical="center"/>
    </xf>
    <xf numFmtId="3" fontId="81" fillId="17" borderId="1161" xfId="4" applyNumberFormat="1" applyFont="1" applyFill="1" applyBorder="1" applyAlignment="1">
      <alignment horizontal="center" vertical="center"/>
    </xf>
    <xf numFmtId="0" fontId="51" fillId="6" borderId="0" xfId="4" applyFont="1" applyFill="1"/>
    <xf numFmtId="0" fontId="80" fillId="6" borderId="7" xfId="4" applyFont="1" applyFill="1" applyBorder="1" applyAlignment="1">
      <alignment horizontal="left" vertical="center" wrapText="1"/>
    </xf>
    <xf numFmtId="4" fontId="80" fillId="6" borderId="7" xfId="4" applyNumberFormat="1" applyFont="1" applyFill="1" applyBorder="1" applyAlignment="1">
      <alignment horizontal="right" vertical="center" wrapText="1"/>
    </xf>
    <xf numFmtId="4" fontId="80" fillId="6" borderId="7" xfId="4" applyNumberFormat="1" applyFont="1" applyFill="1" applyBorder="1" applyAlignment="1">
      <alignment vertical="center" wrapText="1"/>
    </xf>
    <xf numFmtId="49" fontId="80" fillId="6" borderId="10" xfId="4" applyNumberFormat="1" applyFont="1" applyFill="1" applyBorder="1" applyAlignment="1">
      <alignment horizontal="center" vertical="center"/>
    </xf>
    <xf numFmtId="0" fontId="80" fillId="6" borderId="16" xfId="4" applyFont="1" applyFill="1" applyBorder="1" applyAlignment="1">
      <alignment horizontal="left" vertical="center" wrapText="1"/>
    </xf>
    <xf numFmtId="4" fontId="80" fillId="6" borderId="16" xfId="4" applyNumberFormat="1" applyFont="1" applyFill="1" applyBorder="1" applyAlignment="1">
      <alignment horizontal="right" vertical="center" wrapText="1"/>
    </xf>
    <xf numFmtId="4" fontId="80" fillId="6" borderId="173" xfId="4" applyNumberFormat="1" applyFont="1" applyFill="1" applyBorder="1" applyAlignment="1">
      <alignment horizontal="right" vertical="center" wrapText="1"/>
    </xf>
    <xf numFmtId="4" fontId="80" fillId="6" borderId="16" xfId="4" applyNumberFormat="1" applyFont="1" applyFill="1" applyBorder="1" applyAlignment="1">
      <alignment vertical="center" wrapText="1"/>
    </xf>
    <xf numFmtId="3" fontId="80" fillId="6" borderId="16" xfId="4" applyNumberFormat="1" applyFont="1" applyFill="1" applyBorder="1" applyAlignment="1">
      <alignment vertical="center" wrapText="1"/>
    </xf>
    <xf numFmtId="49" fontId="81" fillId="0" borderId="14" xfId="4" applyNumberFormat="1" applyFont="1" applyBorder="1" applyAlignment="1">
      <alignment horizontal="center" vertical="center"/>
    </xf>
    <xf numFmtId="0" fontId="80" fillId="6" borderId="5" xfId="4" applyFont="1" applyFill="1" applyBorder="1" applyAlignment="1">
      <alignment horizontal="left" vertical="center" wrapText="1"/>
    </xf>
    <xf numFmtId="4" fontId="80" fillId="6" borderId="5" xfId="4" applyNumberFormat="1" applyFont="1" applyFill="1" applyBorder="1" applyAlignment="1">
      <alignment horizontal="right" vertical="center" wrapText="1"/>
    </xf>
    <xf numFmtId="4" fontId="80" fillId="6" borderId="1157" xfId="4" applyNumberFormat="1" applyFont="1" applyFill="1" applyBorder="1" applyAlignment="1">
      <alignment horizontal="right" vertical="center" wrapText="1"/>
    </xf>
    <xf numFmtId="4" fontId="80" fillId="6" borderId="5" xfId="4" applyNumberFormat="1" applyFont="1" applyFill="1" applyBorder="1" applyAlignment="1">
      <alignment vertical="center" wrapText="1"/>
    </xf>
    <xf numFmtId="3" fontId="80" fillId="6" borderId="1157" xfId="4" applyNumberFormat="1" applyFont="1" applyFill="1" applyBorder="1" applyAlignment="1">
      <alignment horizontal="right" vertical="center" wrapText="1"/>
    </xf>
    <xf numFmtId="49" fontId="80" fillId="6" borderId="5" xfId="4" applyNumberFormat="1" applyFont="1" applyFill="1" applyBorder="1" applyAlignment="1">
      <alignment horizontal="center" vertical="center"/>
    </xf>
    <xf numFmtId="3" fontId="80" fillId="6" borderId="5" xfId="4" applyNumberFormat="1" applyFont="1" applyFill="1" applyBorder="1" applyAlignment="1">
      <alignment vertical="center" wrapText="1"/>
    </xf>
    <xf numFmtId="0" fontId="10" fillId="6" borderId="0" xfId="4" applyFont="1" applyFill="1"/>
    <xf numFmtId="0" fontId="85" fillId="5" borderId="1161" xfId="4" applyFont="1" applyFill="1" applyBorder="1" applyAlignment="1">
      <alignment horizontal="center" vertical="center"/>
    </xf>
    <xf numFmtId="4" fontId="85" fillId="5" borderId="1161" xfId="4" applyNumberFormat="1" applyFont="1" applyFill="1" applyBorder="1" applyAlignment="1">
      <alignment horizontal="right" vertical="center" wrapText="1"/>
    </xf>
    <xf numFmtId="4" fontId="85" fillId="5" borderId="1160" xfId="4" applyNumberFormat="1" applyFont="1" applyFill="1" applyBorder="1" applyAlignment="1">
      <alignment horizontal="right" vertical="center" wrapText="1"/>
    </xf>
    <xf numFmtId="4" fontId="85" fillId="5" borderId="1161" xfId="4" applyNumberFormat="1" applyFont="1" applyFill="1" applyBorder="1" applyAlignment="1">
      <alignment vertical="center" wrapText="1"/>
    </xf>
    <xf numFmtId="3" fontId="86" fillId="5" borderId="1160" xfId="4" applyNumberFormat="1" applyFont="1" applyFill="1" applyBorder="1" applyAlignment="1">
      <alignment horizontal="right" vertical="center"/>
    </xf>
    <xf numFmtId="3" fontId="86" fillId="5" borderId="1161" xfId="4" applyNumberFormat="1" applyFont="1" applyFill="1" applyBorder="1" applyAlignment="1">
      <alignment horizontal="right" vertical="center"/>
    </xf>
    <xf numFmtId="4" fontId="86" fillId="5" borderId="1160" xfId="4" applyNumberFormat="1" applyFont="1" applyFill="1" applyBorder="1" applyAlignment="1">
      <alignment horizontal="right" vertical="center"/>
    </xf>
    <xf numFmtId="49" fontId="85" fillId="5" borderId="1161" xfId="4" applyNumberFormat="1" applyFont="1" applyFill="1" applyBorder="1" applyAlignment="1">
      <alignment horizontal="center" vertical="center"/>
    </xf>
    <xf numFmtId="0" fontId="85" fillId="5" borderId="1161" xfId="4" applyFont="1" applyFill="1" applyBorder="1" applyAlignment="1">
      <alignment vertical="center" wrapText="1"/>
    </xf>
    <xf numFmtId="49" fontId="85" fillId="5" borderId="1162" xfId="4" applyNumberFormat="1" applyFont="1" applyFill="1" applyBorder="1" applyAlignment="1">
      <alignment horizontal="center" vertical="center"/>
    </xf>
    <xf numFmtId="0" fontId="17" fillId="6" borderId="0" xfId="4" applyFill="1"/>
    <xf numFmtId="49" fontId="80" fillId="6" borderId="7" xfId="4" applyNumberFormat="1" applyFont="1" applyFill="1" applyBorder="1" applyAlignment="1">
      <alignment horizontal="left" vertical="center" wrapText="1"/>
    </xf>
    <xf numFmtId="0" fontId="85" fillId="5" borderId="7" xfId="4" applyFont="1" applyFill="1" applyBorder="1" applyAlignment="1">
      <alignment horizontal="center" vertical="center"/>
    </xf>
    <xf numFmtId="4" fontId="85" fillId="5" borderId="7" xfId="4" applyNumberFormat="1" applyFont="1" applyFill="1" applyBorder="1" applyAlignment="1">
      <alignment horizontal="right" vertical="center" wrapText="1"/>
    </xf>
    <xf numFmtId="4" fontId="85" fillId="5" borderId="1" xfId="4" applyNumberFormat="1" applyFont="1" applyFill="1" applyBorder="1" applyAlignment="1">
      <alignment horizontal="right" vertical="center" wrapText="1"/>
    </xf>
    <xf numFmtId="4" fontId="85" fillId="5" borderId="7" xfId="4" applyNumberFormat="1" applyFont="1" applyFill="1" applyBorder="1" applyAlignment="1">
      <alignment vertical="center" wrapText="1"/>
    </xf>
    <xf numFmtId="3" fontId="86" fillId="5" borderId="1" xfId="4" applyNumberFormat="1" applyFont="1" applyFill="1" applyBorder="1" applyAlignment="1">
      <alignment horizontal="right" vertical="center"/>
    </xf>
    <xf numFmtId="3" fontId="86" fillId="5" borderId="7" xfId="4" applyNumberFormat="1" applyFont="1" applyFill="1" applyBorder="1" applyAlignment="1">
      <alignment horizontal="right" vertical="center"/>
    </xf>
    <xf numFmtId="4" fontId="86" fillId="5" borderId="1" xfId="4" applyNumberFormat="1" applyFont="1" applyFill="1" applyBorder="1" applyAlignment="1">
      <alignment horizontal="right" vertical="center"/>
    </xf>
    <xf numFmtId="49" fontId="85" fillId="5" borderId="7" xfId="4" applyNumberFormat="1" applyFont="1" applyFill="1" applyBorder="1" applyAlignment="1">
      <alignment horizontal="center" vertical="center"/>
    </xf>
    <xf numFmtId="0" fontId="85" fillId="5" borderId="7" xfId="4" applyFont="1" applyFill="1" applyBorder="1" applyAlignment="1">
      <alignment vertical="center" wrapText="1"/>
    </xf>
    <xf numFmtId="49" fontId="85" fillId="5" borderId="8" xfId="4" applyNumberFormat="1" applyFont="1" applyFill="1" applyBorder="1" applyAlignment="1">
      <alignment horizontal="center" vertical="center"/>
    </xf>
    <xf numFmtId="3" fontId="17" fillId="6" borderId="0" xfId="4" applyNumberFormat="1" applyFill="1"/>
    <xf numFmtId="0" fontId="81" fillId="12" borderId="1161" xfId="4" applyFont="1" applyFill="1" applyBorder="1" applyAlignment="1">
      <alignment horizontal="center" vertical="center"/>
    </xf>
    <xf numFmtId="4" fontId="81" fillId="12" borderId="1162" xfId="4" applyNumberFormat="1" applyFont="1" applyFill="1" applyBorder="1" applyAlignment="1">
      <alignment horizontal="right" vertical="center" wrapText="1"/>
    </xf>
    <xf numFmtId="4" fontId="81" fillId="12" borderId="1161" xfId="4" applyNumberFormat="1" applyFont="1" applyFill="1" applyBorder="1" applyAlignment="1">
      <alignment horizontal="right" vertical="center" wrapText="1"/>
    </xf>
    <xf numFmtId="3" fontId="81" fillId="12" borderId="1161" xfId="4" applyNumberFormat="1" applyFont="1" applyFill="1" applyBorder="1" applyAlignment="1">
      <alignment horizontal="right" vertical="center" wrapText="1"/>
    </xf>
    <xf numFmtId="0" fontId="87" fillId="12" borderId="1161" xfId="4" applyFont="1" applyFill="1" applyBorder="1" applyAlignment="1">
      <alignment horizontal="center"/>
    </xf>
    <xf numFmtId="0" fontId="81" fillId="12" borderId="1161" xfId="4" applyFont="1" applyFill="1" applyBorder="1" applyAlignment="1">
      <alignment vertical="center" wrapText="1"/>
    </xf>
    <xf numFmtId="0" fontId="87" fillId="12" borderId="1160" xfId="4" applyFont="1" applyFill="1" applyBorder="1" applyAlignment="1">
      <alignment horizontal="center"/>
    </xf>
    <xf numFmtId="49" fontId="81" fillId="12" borderId="1161" xfId="4" applyNumberFormat="1" applyFont="1" applyFill="1" applyBorder="1" applyAlignment="1">
      <alignment horizontal="center" vertical="center"/>
    </xf>
    <xf numFmtId="4" fontId="78" fillId="6" borderId="7" xfId="4" applyNumberFormat="1" applyFont="1" applyFill="1" applyBorder="1" applyAlignment="1">
      <alignment horizontal="right" vertical="center" wrapText="1"/>
    </xf>
    <xf numFmtId="3" fontId="78" fillId="6" borderId="7" xfId="4" applyNumberFormat="1" applyFont="1" applyFill="1" applyBorder="1" applyAlignment="1">
      <alignment horizontal="right" vertical="center" wrapText="1"/>
    </xf>
    <xf numFmtId="49" fontId="78" fillId="6" borderId="7" xfId="4" applyNumberFormat="1" applyFont="1" applyFill="1" applyBorder="1" applyAlignment="1">
      <alignment horizontal="center" vertical="center"/>
    </xf>
    <xf numFmtId="49" fontId="12" fillId="0" borderId="7" xfId="4" applyNumberFormat="1" applyFont="1" applyBorder="1" applyAlignment="1">
      <alignment horizontal="center" vertical="center"/>
    </xf>
    <xf numFmtId="0" fontId="89" fillId="5" borderId="1161" xfId="4" applyFont="1" applyFill="1" applyBorder="1" applyAlignment="1">
      <alignment horizontal="center" vertical="center"/>
    </xf>
    <xf numFmtId="4" fontId="88" fillId="5" borderId="1161" xfId="4" applyNumberFormat="1" applyFont="1" applyFill="1" applyBorder="1" applyAlignment="1">
      <alignment horizontal="right" vertical="center"/>
    </xf>
    <xf numFmtId="4" fontId="88" fillId="5" borderId="1162" xfId="4" applyNumberFormat="1" applyFont="1" applyFill="1" applyBorder="1" applyAlignment="1">
      <alignment horizontal="right" vertical="center"/>
    </xf>
    <xf numFmtId="3" fontId="88" fillId="5" borderId="1161" xfId="4" applyNumberFormat="1" applyFont="1" applyFill="1" applyBorder="1" applyAlignment="1">
      <alignment horizontal="right" vertical="center"/>
    </xf>
    <xf numFmtId="49" fontId="88" fillId="5" borderId="1161" xfId="4" applyNumberFormat="1" applyFont="1" applyFill="1" applyBorder="1" applyAlignment="1">
      <alignment horizontal="center" vertical="center"/>
    </xf>
    <xf numFmtId="0" fontId="88" fillId="5" borderId="1161" xfId="4" applyFont="1" applyFill="1" applyBorder="1" applyAlignment="1">
      <alignment vertical="center" wrapText="1"/>
    </xf>
    <xf numFmtId="49" fontId="88" fillId="5" borderId="1162" xfId="4" applyNumberFormat="1" applyFont="1" applyFill="1" applyBorder="1" applyAlignment="1">
      <alignment horizontal="center" vertical="center"/>
    </xf>
    <xf numFmtId="0" fontId="82" fillId="12" borderId="1161" xfId="4" applyFont="1" applyFill="1" applyBorder="1" applyAlignment="1">
      <alignment horizontal="center" vertical="center"/>
    </xf>
    <xf numFmtId="4" fontId="12" fillId="12" borderId="1161" xfId="4" applyNumberFormat="1" applyFont="1" applyFill="1" applyBorder="1" applyAlignment="1">
      <alignment horizontal="right" vertical="center" wrapText="1"/>
    </xf>
    <xf numFmtId="4" fontId="12" fillId="12" borderId="1160" xfId="4" applyNumberFormat="1" applyFont="1" applyFill="1" applyBorder="1" applyAlignment="1">
      <alignment horizontal="right" vertical="center" wrapText="1"/>
    </xf>
    <xf numFmtId="3" fontId="12" fillId="12" borderId="1160" xfId="4" applyNumberFormat="1" applyFont="1" applyFill="1" applyBorder="1" applyAlignment="1">
      <alignment horizontal="right" vertical="center" wrapText="1"/>
    </xf>
    <xf numFmtId="3" fontId="12" fillId="12" borderId="1161" xfId="4" applyNumberFormat="1" applyFont="1" applyFill="1" applyBorder="1" applyAlignment="1">
      <alignment horizontal="right" vertical="center" wrapText="1"/>
    </xf>
    <xf numFmtId="4" fontId="12" fillId="12" borderId="1169" xfId="4" applyNumberFormat="1" applyFont="1" applyFill="1" applyBorder="1" applyAlignment="1">
      <alignment horizontal="right" vertical="center" wrapText="1"/>
    </xf>
    <xf numFmtId="0" fontId="57" fillId="12" borderId="1161" xfId="4" applyFont="1" applyFill="1" applyBorder="1" applyAlignment="1">
      <alignment horizontal="center"/>
    </xf>
    <xf numFmtId="0" fontId="12" fillId="12" borderId="1161" xfId="4" applyFont="1" applyFill="1" applyBorder="1" applyAlignment="1">
      <alignment vertical="center" wrapText="1"/>
    </xf>
    <xf numFmtId="0" fontId="57" fillId="12" borderId="1160" xfId="4" applyFont="1" applyFill="1" applyBorder="1" applyAlignment="1">
      <alignment horizontal="center"/>
    </xf>
    <xf numFmtId="49" fontId="12" fillId="12" borderId="1161" xfId="4" applyNumberFormat="1" applyFont="1" applyFill="1" applyBorder="1" applyAlignment="1">
      <alignment horizontal="center" vertical="center"/>
    </xf>
    <xf numFmtId="0" fontId="78" fillId="6" borderId="7" xfId="4" applyFont="1" applyFill="1" applyBorder="1" applyAlignment="1">
      <alignment horizontal="left" vertical="center" wrapText="1"/>
    </xf>
    <xf numFmtId="0" fontId="88" fillId="5" borderId="1161" xfId="4" applyFont="1" applyFill="1" applyBorder="1" applyAlignment="1">
      <alignment horizontal="center" vertical="center"/>
    </xf>
    <xf numFmtId="0" fontId="12" fillId="12" borderId="1161" xfId="4" applyFont="1" applyFill="1" applyBorder="1" applyAlignment="1">
      <alignment horizontal="center" vertical="center"/>
    </xf>
    <xf numFmtId="0" fontId="80" fillId="0" borderId="0" xfId="5" applyFont="1"/>
    <xf numFmtId="4" fontId="78" fillId="6" borderId="1161" xfId="4" applyNumberFormat="1" applyFont="1" applyFill="1" applyBorder="1" applyAlignment="1">
      <alignment horizontal="right" vertical="center"/>
    </xf>
    <xf numFmtId="4" fontId="78" fillId="6" borderId="1" xfId="4" applyNumberFormat="1" applyFont="1" applyFill="1" applyBorder="1" applyAlignment="1">
      <alignment horizontal="right" vertical="center"/>
    </xf>
    <xf numFmtId="4" fontId="78" fillId="6" borderId="7" xfId="4" applyNumberFormat="1" applyFont="1" applyFill="1" applyBorder="1" applyAlignment="1">
      <alignment vertical="center"/>
    </xf>
    <xf numFmtId="3" fontId="78" fillId="6" borderId="1" xfId="4" applyNumberFormat="1" applyFont="1" applyFill="1" applyBorder="1" applyAlignment="1">
      <alignment horizontal="right" vertical="center" wrapText="1"/>
    </xf>
    <xf numFmtId="4" fontId="78" fillId="6" borderId="1" xfId="4" applyNumberFormat="1" applyFont="1" applyFill="1" applyBorder="1" applyAlignment="1">
      <alignment horizontal="right" vertical="center" wrapText="1"/>
    </xf>
    <xf numFmtId="49" fontId="78" fillId="6" borderId="7" xfId="4" applyNumberFormat="1" applyFont="1" applyFill="1" applyBorder="1" applyAlignment="1">
      <alignment horizontal="left" vertical="center" wrapText="1"/>
    </xf>
    <xf numFmtId="49" fontId="78" fillId="6" borderId="1" xfId="4" applyNumberFormat="1" applyFont="1" applyFill="1" applyBorder="1" applyAlignment="1">
      <alignment horizontal="center" vertical="center"/>
    </xf>
    <xf numFmtId="0" fontId="10" fillId="0" borderId="0" xfId="4" applyFont="1"/>
    <xf numFmtId="0" fontId="88" fillId="5" borderId="1161" xfId="4" applyFont="1" applyFill="1" applyBorder="1" applyAlignment="1">
      <alignment horizontal="left" vertical="center" wrapText="1"/>
    </xf>
    <xf numFmtId="4" fontId="88" fillId="5" borderId="1161" xfId="4" applyNumberFormat="1" applyFont="1" applyFill="1" applyBorder="1" applyAlignment="1">
      <alignment horizontal="right" vertical="center" wrapText="1"/>
    </xf>
    <xf numFmtId="4" fontId="88" fillId="5" borderId="1162" xfId="4" applyNumberFormat="1" applyFont="1" applyFill="1" applyBorder="1" applyAlignment="1">
      <alignment horizontal="right" vertical="center" wrapText="1"/>
    </xf>
    <xf numFmtId="3" fontId="88" fillId="5" borderId="1161" xfId="4" applyNumberFormat="1" applyFont="1" applyFill="1" applyBorder="1" applyAlignment="1">
      <alignment horizontal="right" vertical="center" wrapText="1"/>
    </xf>
    <xf numFmtId="49" fontId="88" fillId="5" borderId="1161" xfId="4" applyNumberFormat="1" applyFont="1" applyFill="1" applyBorder="1" applyAlignment="1">
      <alignment horizontal="left" vertical="center" wrapText="1"/>
    </xf>
    <xf numFmtId="4" fontId="12" fillId="12" borderId="1162" xfId="4" applyNumberFormat="1" applyFont="1" applyFill="1" applyBorder="1" applyAlignment="1">
      <alignment horizontal="right" vertical="center" wrapText="1"/>
    </xf>
    <xf numFmtId="0" fontId="78" fillId="6" borderId="14" xfId="4" applyFont="1" applyFill="1" applyBorder="1" applyAlignment="1">
      <alignment horizontal="left" vertical="center" wrapText="1"/>
    </xf>
    <xf numFmtId="3" fontId="78" fillId="6" borderId="0" xfId="4" applyNumberFormat="1" applyFont="1" applyFill="1" applyAlignment="1">
      <alignment horizontal="right" vertical="center" wrapText="1"/>
    </xf>
    <xf numFmtId="49" fontId="78" fillId="6" borderId="14" xfId="4" applyNumberFormat="1" applyFont="1" applyFill="1" applyBorder="1" applyAlignment="1">
      <alignment horizontal="left" vertical="center" wrapText="1"/>
    </xf>
    <xf numFmtId="4" fontId="88" fillId="5" borderId="1160" xfId="4" applyNumberFormat="1" applyFont="1" applyFill="1" applyBorder="1" applyAlignment="1">
      <alignment horizontal="right" vertical="center"/>
    </xf>
    <xf numFmtId="4" fontId="88" fillId="5" borderId="1161" xfId="4" applyNumberFormat="1" applyFont="1" applyFill="1" applyBorder="1" applyAlignment="1">
      <alignment vertical="center"/>
    </xf>
    <xf numFmtId="3" fontId="58" fillId="5" borderId="1160" xfId="4" applyNumberFormat="1" applyFont="1" applyFill="1" applyBorder="1" applyAlignment="1">
      <alignment horizontal="right" vertical="center"/>
    </xf>
    <xf numFmtId="4" fontId="88" fillId="5" borderId="1160" xfId="4" applyNumberFormat="1" applyFont="1" applyFill="1" applyBorder="1" applyAlignment="1">
      <alignment horizontal="right" vertical="center" wrapText="1"/>
    </xf>
    <xf numFmtId="0" fontId="78" fillId="12" borderId="1161" xfId="4" applyFont="1" applyFill="1" applyBorder="1" applyAlignment="1">
      <alignment horizontal="left" vertical="center" wrapText="1"/>
    </xf>
    <xf numFmtId="49" fontId="78" fillId="12" borderId="1161" xfId="4" applyNumberFormat="1" applyFont="1" applyFill="1" applyBorder="1" applyAlignment="1">
      <alignment horizontal="center" vertical="center"/>
    </xf>
    <xf numFmtId="49" fontId="12" fillId="12" borderId="1161" xfId="4" applyNumberFormat="1" applyFont="1" applyFill="1" applyBorder="1" applyAlignment="1">
      <alignment horizontal="left" vertical="center" wrapText="1"/>
    </xf>
    <xf numFmtId="49" fontId="78" fillId="12" borderId="1160" xfId="4" applyNumberFormat="1" applyFont="1" applyFill="1" applyBorder="1" applyAlignment="1">
      <alignment horizontal="center" vertical="center"/>
    </xf>
    <xf numFmtId="0" fontId="79" fillId="0" borderId="7" xfId="10" applyFont="1" applyBorder="1" applyAlignment="1">
      <alignment horizontal="left" vertical="center" wrapText="1"/>
    </xf>
    <xf numFmtId="3" fontId="87" fillId="6" borderId="1" xfId="4" applyNumberFormat="1" applyFont="1" applyFill="1" applyBorder="1" applyAlignment="1">
      <alignment horizontal="right" vertical="center"/>
    </xf>
    <xf numFmtId="49" fontId="81" fillId="0" borderId="7" xfId="4" applyNumberFormat="1" applyFont="1" applyBorder="1" applyAlignment="1">
      <alignment vertical="center"/>
    </xf>
    <xf numFmtId="0" fontId="89" fillId="5" borderId="1161" xfId="4" applyFont="1" applyFill="1" applyBorder="1" applyAlignment="1">
      <alignment horizontal="left" vertical="center" wrapText="1"/>
    </xf>
    <xf numFmtId="4" fontId="85" fillId="5" borderId="1161" xfId="4" applyNumberFormat="1" applyFont="1" applyFill="1" applyBorder="1" applyAlignment="1">
      <alignment horizontal="right" vertical="center"/>
    </xf>
    <xf numFmtId="4" fontId="85" fillId="5" borderId="1160" xfId="4" applyNumberFormat="1" applyFont="1" applyFill="1" applyBorder="1" applyAlignment="1">
      <alignment horizontal="right" vertical="center"/>
    </xf>
    <xf numFmtId="4" fontId="85" fillId="5" borderId="1161" xfId="4" applyNumberFormat="1" applyFont="1" applyFill="1" applyBorder="1" applyAlignment="1">
      <alignment vertical="center"/>
    </xf>
    <xf numFmtId="3" fontId="85" fillId="5" borderId="1161" xfId="4" applyNumberFormat="1" applyFont="1" applyFill="1" applyBorder="1" applyAlignment="1">
      <alignment horizontal="right" vertical="center" wrapText="1"/>
    </xf>
    <xf numFmtId="49" fontId="85" fillId="5" borderId="1161" xfId="4" applyNumberFormat="1" applyFont="1" applyFill="1" applyBorder="1" applyAlignment="1">
      <alignment horizontal="left" vertical="center" wrapText="1"/>
    </xf>
    <xf numFmtId="49" fontId="81" fillId="0" borderId="14" xfId="4" applyNumberFormat="1" applyFont="1" applyBorder="1" applyAlignment="1">
      <alignment vertical="center"/>
    </xf>
    <xf numFmtId="0" fontId="80" fillId="0" borderId="7" xfId="10" applyFont="1" applyBorder="1" applyAlignment="1">
      <alignment vertical="center" wrapText="1"/>
    </xf>
    <xf numFmtId="3" fontId="80" fillId="6" borderId="7" xfId="4" applyNumberFormat="1" applyFont="1" applyFill="1" applyBorder="1" applyAlignment="1">
      <alignment vertical="center" wrapText="1"/>
    </xf>
    <xf numFmtId="49" fontId="80" fillId="6" borderId="7" xfId="4" applyNumberFormat="1" applyFont="1" applyFill="1" applyBorder="1" applyAlignment="1">
      <alignment vertical="center" wrapText="1"/>
    </xf>
    <xf numFmtId="4" fontId="80" fillId="6" borderId="8" xfId="4" applyNumberFormat="1" applyFont="1" applyFill="1" applyBorder="1" applyAlignment="1">
      <alignment vertical="center"/>
    </xf>
    <xf numFmtId="0" fontId="43" fillId="0" borderId="0" xfId="4" applyFont="1"/>
    <xf numFmtId="4" fontId="80" fillId="6" borderId="25" xfId="4" applyNumberFormat="1" applyFont="1" applyFill="1" applyBorder="1" applyAlignment="1">
      <alignment vertical="center"/>
    </xf>
    <xf numFmtId="49" fontId="80" fillId="6" borderId="14" xfId="4" applyNumberFormat="1" applyFont="1" applyFill="1" applyBorder="1" applyAlignment="1">
      <alignment vertical="center" wrapText="1"/>
    </xf>
    <xf numFmtId="4" fontId="80" fillId="6" borderId="4" xfId="4" applyNumberFormat="1" applyFont="1" applyFill="1" applyBorder="1" applyAlignment="1">
      <alignment vertical="center"/>
    </xf>
    <xf numFmtId="49" fontId="80" fillId="6" borderId="3" xfId="4" applyNumberFormat="1" applyFont="1" applyFill="1" applyBorder="1" applyAlignment="1">
      <alignment vertical="center" wrapText="1"/>
    </xf>
    <xf numFmtId="49" fontId="81" fillId="0" borderId="3" xfId="4" applyNumberFormat="1" applyFont="1" applyBorder="1" applyAlignment="1">
      <alignment vertical="center"/>
    </xf>
    <xf numFmtId="3" fontId="43" fillId="0" borderId="0" xfId="4" applyNumberFormat="1" applyFont="1"/>
    <xf numFmtId="0" fontId="80" fillId="0" borderId="1161" xfId="10" applyFont="1" applyBorder="1" applyAlignment="1">
      <alignment vertical="center" wrapText="1"/>
    </xf>
    <xf numFmtId="4" fontId="80" fillId="6" borderId="1161" xfId="4" applyNumberFormat="1" applyFont="1" applyFill="1" applyBorder="1" applyAlignment="1">
      <alignment horizontal="right" vertical="center"/>
    </xf>
    <xf numFmtId="4" fontId="80" fillId="6" borderId="1160" xfId="4" applyNumberFormat="1" applyFont="1" applyFill="1" applyBorder="1" applyAlignment="1">
      <alignment horizontal="right" vertical="center"/>
    </xf>
    <xf numFmtId="3" fontId="87" fillId="6" borderId="1160" xfId="4" applyNumberFormat="1" applyFont="1" applyFill="1" applyBorder="1" applyAlignment="1">
      <alignment horizontal="right" vertical="center"/>
    </xf>
    <xf numFmtId="49" fontId="80" fillId="6" borderId="1161" xfId="4" applyNumberFormat="1" applyFont="1" applyFill="1" applyBorder="1" applyAlignment="1">
      <alignment horizontal="center" vertical="center"/>
    </xf>
    <xf numFmtId="4" fontId="80" fillId="6" borderId="1160" xfId="4" applyNumberFormat="1" applyFont="1" applyFill="1" applyBorder="1" applyAlignment="1">
      <alignment horizontal="right" vertical="center" wrapText="1"/>
    </xf>
    <xf numFmtId="3" fontId="80" fillId="6" borderId="1161" xfId="4" applyNumberFormat="1" applyFont="1" applyFill="1" applyBorder="1" applyAlignment="1">
      <alignment horizontal="right" vertical="center" wrapText="1"/>
    </xf>
    <xf numFmtId="49" fontId="80" fillId="6" borderId="1161" xfId="4" applyNumberFormat="1" applyFont="1" applyFill="1" applyBorder="1" applyAlignment="1">
      <alignment vertical="center" wrapText="1"/>
    </xf>
    <xf numFmtId="49" fontId="80" fillId="6" borderId="1161" xfId="4" applyNumberFormat="1" applyFont="1" applyFill="1" applyBorder="1" applyAlignment="1">
      <alignment vertical="center"/>
    </xf>
    <xf numFmtId="0" fontId="85" fillId="5" borderId="3" xfId="4" applyFont="1" applyFill="1" applyBorder="1" applyAlignment="1">
      <alignment horizontal="left" vertical="center" wrapText="1"/>
    </xf>
    <xf numFmtId="4" fontId="86" fillId="5" borderId="3" xfId="4" applyNumberFormat="1" applyFont="1" applyFill="1" applyBorder="1" applyAlignment="1">
      <alignment horizontal="right" vertical="center"/>
    </xf>
    <xf numFmtId="4" fontId="86" fillId="5" borderId="4" xfId="4" applyNumberFormat="1" applyFont="1" applyFill="1" applyBorder="1" applyAlignment="1">
      <alignment horizontal="right" vertical="center"/>
    </xf>
    <xf numFmtId="4" fontId="86" fillId="5" borderId="1161" xfId="4" applyNumberFormat="1" applyFont="1" applyFill="1" applyBorder="1" applyAlignment="1">
      <alignment horizontal="right" vertical="center"/>
    </xf>
    <xf numFmtId="3" fontId="86" fillId="5" borderId="3" xfId="4" applyNumberFormat="1" applyFont="1" applyFill="1" applyBorder="1" applyAlignment="1">
      <alignment horizontal="right" vertical="center"/>
    </xf>
    <xf numFmtId="49" fontId="85" fillId="5" borderId="3" xfId="4" applyNumberFormat="1" applyFont="1" applyFill="1" applyBorder="1" applyAlignment="1">
      <alignment horizontal="center" vertical="center"/>
    </xf>
    <xf numFmtId="49" fontId="85" fillId="5" borderId="3" xfId="4" applyNumberFormat="1" applyFont="1" applyFill="1" applyBorder="1" applyAlignment="1">
      <alignment horizontal="left" vertical="center" wrapText="1"/>
    </xf>
    <xf numFmtId="3" fontId="10" fillId="0" borderId="0" xfId="4" applyNumberFormat="1" applyFont="1"/>
    <xf numFmtId="4" fontId="78" fillId="6" borderId="14" xfId="4" applyNumberFormat="1" applyFont="1" applyFill="1" applyBorder="1" applyAlignment="1">
      <alignment horizontal="right" vertical="center" wrapText="1"/>
    </xf>
    <xf numFmtId="1" fontId="78" fillId="6" borderId="14" xfId="4" applyNumberFormat="1" applyFont="1" applyFill="1" applyBorder="1" applyAlignment="1">
      <alignment horizontal="center" vertical="center"/>
    </xf>
    <xf numFmtId="4" fontId="57" fillId="0" borderId="1164" xfId="4" applyNumberFormat="1" applyFont="1" applyBorder="1" applyAlignment="1">
      <alignment horizontal="right" vertical="center"/>
    </xf>
    <xf numFmtId="4" fontId="57" fillId="0" borderId="1165" xfId="4" applyNumberFormat="1" applyFont="1" applyBorder="1" applyAlignment="1">
      <alignment horizontal="right" vertical="center"/>
    </xf>
    <xf numFmtId="4" fontId="78" fillId="6" borderId="1164" xfId="4" applyNumberFormat="1" applyFont="1" applyFill="1" applyBorder="1" applyAlignment="1">
      <alignment vertical="center"/>
    </xf>
    <xf numFmtId="3" fontId="57" fillId="0" borderId="1164" xfId="4" applyNumberFormat="1" applyFont="1" applyBorder="1" applyAlignment="1">
      <alignment horizontal="right" vertical="center"/>
    </xf>
    <xf numFmtId="1" fontId="57" fillId="0" borderId="1164" xfId="4" applyNumberFormat="1" applyFont="1" applyBorder="1" applyAlignment="1">
      <alignment horizontal="center" vertical="center"/>
    </xf>
    <xf numFmtId="4" fontId="57" fillId="0" borderId="5" xfId="4" applyNumberFormat="1" applyFont="1" applyBorder="1" applyAlignment="1">
      <alignment horizontal="right" vertical="center"/>
    </xf>
    <xf numFmtId="4" fontId="57" fillId="0" borderId="24" xfId="4" applyNumberFormat="1" applyFont="1" applyBorder="1" applyAlignment="1">
      <alignment horizontal="right" vertical="center"/>
    </xf>
    <xf numFmtId="4" fontId="78" fillId="6" borderId="5" xfId="4" applyNumberFormat="1" applyFont="1" applyFill="1" applyBorder="1" applyAlignment="1">
      <alignment vertical="center"/>
    </xf>
    <xf numFmtId="3" fontId="57" fillId="0" borderId="5" xfId="4" applyNumberFormat="1" applyFont="1" applyBorder="1" applyAlignment="1">
      <alignment horizontal="right" vertical="center"/>
    </xf>
    <xf numFmtId="1" fontId="57" fillId="0" borderId="5" xfId="4" applyNumberFormat="1" applyFont="1" applyBorder="1" applyAlignment="1">
      <alignment horizontal="center" vertical="center"/>
    </xf>
    <xf numFmtId="4" fontId="58" fillId="5" borderId="1161" xfId="4" applyNumberFormat="1" applyFont="1" applyFill="1" applyBorder="1" applyAlignment="1">
      <alignment horizontal="right" vertical="center"/>
    </xf>
    <xf numFmtId="3" fontId="58" fillId="5" borderId="1161" xfId="4" applyNumberFormat="1" applyFont="1" applyFill="1" applyBorder="1" applyAlignment="1">
      <alignment horizontal="right" vertical="center"/>
    </xf>
    <xf numFmtId="0" fontId="78" fillId="0" borderId="14" xfId="10" applyFont="1" applyBorder="1" applyAlignment="1">
      <alignment vertical="center" wrapText="1"/>
    </xf>
    <xf numFmtId="49" fontId="78" fillId="6" borderId="7" xfId="4" applyNumberFormat="1" applyFont="1" applyFill="1" applyBorder="1" applyAlignment="1">
      <alignment horizontal="center" vertical="center" wrapText="1"/>
    </xf>
    <xf numFmtId="0" fontId="78" fillId="0" borderId="5" xfId="10" applyFont="1" applyBorder="1" applyAlignment="1">
      <alignment vertical="center" wrapText="1"/>
    </xf>
    <xf numFmtId="4" fontId="78" fillId="6" borderId="5" xfId="4" applyNumberFormat="1" applyFont="1" applyFill="1" applyBorder="1" applyAlignment="1">
      <alignment horizontal="right" vertical="center"/>
    </xf>
    <xf numFmtId="4" fontId="78" fillId="6" borderId="1157" xfId="4" applyNumberFormat="1" applyFont="1" applyFill="1" applyBorder="1" applyAlignment="1">
      <alignment horizontal="right" vertical="center"/>
    </xf>
    <xf numFmtId="3" fontId="57" fillId="6" borderId="1157" xfId="4" applyNumberFormat="1" applyFont="1" applyFill="1" applyBorder="1" applyAlignment="1">
      <alignment horizontal="right" vertical="center"/>
    </xf>
    <xf numFmtId="49" fontId="78" fillId="6" borderId="5" xfId="4" applyNumberFormat="1" applyFont="1" applyFill="1" applyBorder="1" applyAlignment="1">
      <alignment horizontal="center" vertical="center"/>
    </xf>
    <xf numFmtId="4" fontId="78" fillId="6" borderId="1157" xfId="4" applyNumberFormat="1" applyFont="1" applyFill="1" applyBorder="1" applyAlignment="1">
      <alignment horizontal="right" vertical="center" wrapText="1"/>
    </xf>
    <xf numFmtId="3" fontId="78" fillId="6" borderId="5" xfId="4" applyNumberFormat="1" applyFont="1" applyFill="1" applyBorder="1" applyAlignment="1">
      <alignment horizontal="right" vertical="center" wrapText="1"/>
    </xf>
    <xf numFmtId="4" fontId="58" fillId="5" borderId="1162" xfId="4" applyNumberFormat="1" applyFont="1" applyFill="1" applyBorder="1" applyAlignment="1">
      <alignment horizontal="right" vertical="center"/>
    </xf>
    <xf numFmtId="3" fontId="17" fillId="0" borderId="0" xfId="4" applyNumberFormat="1"/>
    <xf numFmtId="0" fontId="12" fillId="17" borderId="1162" xfId="4" applyFont="1" applyFill="1" applyBorder="1" applyAlignment="1">
      <alignment horizontal="center" vertical="center" wrapText="1"/>
    </xf>
    <xf numFmtId="0" fontId="33" fillId="0" borderId="0" xfId="4" applyFont="1" applyAlignment="1">
      <alignment horizontal="left"/>
    </xf>
    <xf numFmtId="0" fontId="33" fillId="0" borderId="0" xfId="4" applyFont="1" applyAlignment="1">
      <alignment horizontal="center"/>
    </xf>
    <xf numFmtId="4" fontId="33" fillId="0" borderId="0" xfId="4" applyNumberFormat="1" applyFont="1"/>
    <xf numFmtId="3" fontId="33" fillId="0" borderId="0" xfId="4" applyNumberFormat="1" applyFont="1" applyAlignment="1">
      <alignment horizontal="left"/>
    </xf>
    <xf numFmtId="3" fontId="91" fillId="0" borderId="0" xfId="4" applyNumberFormat="1" applyFont="1" applyAlignment="1">
      <alignment horizontal="left"/>
    </xf>
    <xf numFmtId="3" fontId="33" fillId="0" borderId="0" xfId="4" applyNumberFormat="1" applyFont="1"/>
    <xf numFmtId="4" fontId="20" fillId="0" borderId="0" xfId="4" applyNumberFormat="1" applyFont="1"/>
    <xf numFmtId="49" fontId="33" fillId="0" borderId="0" xfId="4" applyNumberFormat="1" applyFont="1" applyAlignment="1">
      <alignment horizontal="right"/>
    </xf>
    <xf numFmtId="4" fontId="33" fillId="0" borderId="0" xfId="4" applyNumberFormat="1" applyFont="1" applyAlignment="1">
      <alignment wrapText="1"/>
    </xf>
    <xf numFmtId="4" fontId="33" fillId="0" borderId="0" xfId="4" applyNumberFormat="1" applyFont="1" applyAlignment="1">
      <alignment horizontal="center"/>
    </xf>
    <xf numFmtId="3" fontId="33" fillId="0" borderId="0" xfId="4" applyNumberFormat="1" applyFont="1" applyAlignment="1">
      <alignment horizontal="center"/>
    </xf>
    <xf numFmtId="0" fontId="78" fillId="17" borderId="1161" xfId="4" applyFont="1" applyFill="1" applyBorder="1" applyAlignment="1">
      <alignment horizontal="left" vertical="center" wrapText="1"/>
    </xf>
    <xf numFmtId="4" fontId="12" fillId="17" borderId="1161" xfId="4" applyNumberFormat="1" applyFont="1" applyFill="1" applyBorder="1" applyAlignment="1">
      <alignment horizontal="right" vertical="center"/>
    </xf>
    <xf numFmtId="3" fontId="12" fillId="17" borderId="1161" xfId="4" applyNumberFormat="1" applyFont="1" applyFill="1" applyBorder="1" applyAlignment="1">
      <alignment horizontal="right" vertical="center"/>
    </xf>
    <xf numFmtId="1" fontId="12" fillId="17" borderId="1161" xfId="4" applyNumberFormat="1" applyFont="1" applyFill="1" applyBorder="1" applyAlignment="1">
      <alignment horizontal="center" vertical="center"/>
    </xf>
    <xf numFmtId="0" fontId="78" fillId="0" borderId="10" xfId="5" applyFont="1" applyBorder="1" applyAlignment="1">
      <alignment horizontal="left" vertical="top" wrapText="1"/>
    </xf>
    <xf numFmtId="4" fontId="78" fillId="6" borderId="8" xfId="4" applyNumberFormat="1" applyFont="1" applyFill="1" applyBorder="1" applyAlignment="1">
      <alignment horizontal="right" vertical="center" wrapText="1"/>
    </xf>
    <xf numFmtId="3" fontId="57" fillId="6" borderId="1" xfId="4" applyNumberFormat="1" applyFont="1" applyFill="1" applyBorder="1" applyAlignment="1">
      <alignment horizontal="right" vertical="center"/>
    </xf>
    <xf numFmtId="1" fontId="78" fillId="6" borderId="7" xfId="4" applyNumberFormat="1" applyFont="1" applyFill="1" applyBorder="1" applyAlignment="1">
      <alignment horizontal="center" vertical="center"/>
    </xf>
    <xf numFmtId="0" fontId="58" fillId="0" borderId="7" xfId="4" applyFont="1" applyBorder="1" applyAlignment="1">
      <alignment vertical="center" wrapText="1"/>
    </xf>
    <xf numFmtId="49" fontId="88" fillId="0" borderId="7" xfId="4" applyNumberFormat="1" applyFont="1" applyBorder="1" applyAlignment="1">
      <alignment vertical="center"/>
    </xf>
    <xf numFmtId="49" fontId="12" fillId="0" borderId="7" xfId="4" applyNumberFormat="1" applyFont="1" applyBorder="1" applyAlignment="1">
      <alignment vertical="center"/>
    </xf>
    <xf numFmtId="0" fontId="78" fillId="0" borderId="38" xfId="5" applyFont="1" applyBorder="1" applyAlignment="1">
      <alignment horizontal="left" vertical="top" wrapText="1"/>
    </xf>
    <xf numFmtId="4" fontId="78" fillId="0" borderId="5" xfId="4" applyNumberFormat="1" applyFont="1" applyBorder="1" applyAlignment="1">
      <alignment horizontal="right" vertical="center" wrapText="1"/>
    </xf>
    <xf numFmtId="4" fontId="78" fillId="0" borderId="24" xfId="4" applyNumberFormat="1" applyFont="1" applyBorder="1" applyAlignment="1">
      <alignment horizontal="right" vertical="center" wrapText="1"/>
    </xf>
    <xf numFmtId="4" fontId="78" fillId="0" borderId="5" xfId="4" applyNumberFormat="1" applyFont="1" applyBorder="1" applyAlignment="1">
      <alignment vertical="center"/>
    </xf>
    <xf numFmtId="3" fontId="57" fillId="0" borderId="1157" xfId="4" applyNumberFormat="1" applyFont="1" applyBorder="1" applyAlignment="1">
      <alignment horizontal="right" vertical="center"/>
    </xf>
    <xf numFmtId="1" fontId="78" fillId="0" borderId="5" xfId="4" applyNumberFormat="1" applyFont="1" applyBorder="1" applyAlignment="1">
      <alignment horizontal="center" vertical="center"/>
    </xf>
    <xf numFmtId="0" fontId="58" fillId="0" borderId="3" xfId="4" applyFont="1" applyBorder="1" applyAlignment="1">
      <alignment vertical="center" wrapText="1"/>
    </xf>
    <xf numFmtId="49" fontId="88" fillId="0" borderId="3" xfId="4" applyNumberFormat="1" applyFont="1" applyBorder="1" applyAlignment="1">
      <alignment vertical="center"/>
    </xf>
    <xf numFmtId="49" fontId="12" fillId="0" borderId="14" xfId="4" applyNumberFormat="1" applyFont="1" applyBorder="1" applyAlignment="1">
      <alignment vertical="center"/>
    </xf>
    <xf numFmtId="0" fontId="88" fillId="5" borderId="10" xfId="5" applyFont="1" applyFill="1" applyBorder="1" applyAlignment="1">
      <alignment horizontal="left" vertical="center" wrapText="1"/>
    </xf>
    <xf numFmtId="3" fontId="58" fillId="5" borderId="1162" xfId="4" applyNumberFormat="1" applyFont="1" applyFill="1" applyBorder="1" applyAlignment="1">
      <alignment horizontal="right" vertical="center"/>
    </xf>
    <xf numFmtId="1" fontId="88" fillId="5" borderId="7" xfId="4" applyNumberFormat="1" applyFont="1" applyFill="1" applyBorder="1" applyAlignment="1">
      <alignment horizontal="center" vertical="center"/>
    </xf>
    <xf numFmtId="0" fontId="58" fillId="5" borderId="1" xfId="4" applyFont="1" applyFill="1" applyBorder="1" applyAlignment="1">
      <alignment vertical="center" wrapText="1"/>
    </xf>
    <xf numFmtId="49" fontId="88" fillId="5" borderId="7" xfId="4" applyNumberFormat="1" applyFont="1" applyFill="1" applyBorder="1" applyAlignment="1">
      <alignment horizontal="center" vertical="center"/>
    </xf>
    <xf numFmtId="0" fontId="78" fillId="0" borderId="10" xfId="5" applyFont="1" applyBorder="1" applyAlignment="1">
      <alignment horizontal="left" vertical="center" wrapText="1"/>
    </xf>
    <xf numFmtId="0" fontId="56" fillId="6" borderId="7" xfId="4" applyFont="1" applyFill="1" applyBorder="1" applyAlignment="1">
      <alignment vertical="center" wrapText="1"/>
    </xf>
    <xf numFmtId="49" fontId="83" fillId="0" borderId="7" xfId="4" applyNumberFormat="1" applyFont="1" applyBorder="1" applyAlignment="1">
      <alignment horizontal="center" vertical="center"/>
    </xf>
    <xf numFmtId="0" fontId="78" fillId="0" borderId="1166" xfId="5" applyFont="1" applyBorder="1" applyAlignment="1">
      <alignment horizontal="left" vertical="center" wrapText="1"/>
    </xf>
    <xf numFmtId="4" fontId="78" fillId="6" borderId="1164" xfId="4" applyNumberFormat="1" applyFont="1" applyFill="1" applyBorder="1" applyAlignment="1">
      <alignment horizontal="right" vertical="center" wrapText="1"/>
    </xf>
    <xf numFmtId="4" fontId="78" fillId="6" borderId="1165" xfId="4" applyNumberFormat="1" applyFont="1" applyFill="1" applyBorder="1" applyAlignment="1">
      <alignment horizontal="right" vertical="center" wrapText="1"/>
    </xf>
    <xf numFmtId="4" fontId="78" fillId="6" borderId="16" xfId="4" applyNumberFormat="1" applyFont="1" applyFill="1" applyBorder="1" applyAlignment="1">
      <alignment vertical="center"/>
    </xf>
    <xf numFmtId="3" fontId="57" fillId="6" borderId="1165" xfId="4" applyNumberFormat="1" applyFont="1" applyFill="1" applyBorder="1" applyAlignment="1">
      <alignment horizontal="right" vertical="center"/>
    </xf>
    <xf numFmtId="0" fontId="56" fillId="6" borderId="0" xfId="4" applyFont="1" applyFill="1" applyAlignment="1">
      <alignment vertical="center" wrapText="1"/>
    </xf>
    <xf numFmtId="49" fontId="83" fillId="0" borderId="14" xfId="4" applyNumberFormat="1" applyFont="1" applyBorder="1" applyAlignment="1">
      <alignment horizontal="center" vertical="center"/>
    </xf>
    <xf numFmtId="0" fontId="78" fillId="0" borderId="5" xfId="5" applyFont="1" applyBorder="1" applyAlignment="1">
      <alignment horizontal="left" vertical="center" wrapText="1"/>
    </xf>
    <xf numFmtId="4" fontId="78" fillId="6" borderId="5" xfId="4" applyNumberFormat="1" applyFont="1" applyFill="1" applyBorder="1" applyAlignment="1">
      <alignment horizontal="right" vertical="center" wrapText="1"/>
    </xf>
    <xf numFmtId="4" fontId="78" fillId="6" borderId="24" xfId="4" applyNumberFormat="1" applyFont="1" applyFill="1" applyBorder="1" applyAlignment="1">
      <alignment horizontal="right" vertical="center" wrapText="1"/>
    </xf>
    <xf numFmtId="1" fontId="78" fillId="6" borderId="5" xfId="4" applyNumberFormat="1" applyFont="1" applyFill="1" applyBorder="1" applyAlignment="1">
      <alignment horizontal="center" vertical="center"/>
    </xf>
    <xf numFmtId="0" fontId="88" fillId="5" borderId="10" xfId="4" applyFont="1" applyFill="1" applyBorder="1" applyAlignment="1">
      <alignment horizontal="left" vertical="center" wrapText="1"/>
    </xf>
    <xf numFmtId="4" fontId="58" fillId="5" borderId="1" xfId="4" applyNumberFormat="1" applyFont="1" applyFill="1" applyBorder="1" applyAlignment="1">
      <alignment horizontal="right" vertical="center"/>
    </xf>
    <xf numFmtId="3" fontId="58" fillId="5" borderId="1" xfId="4" applyNumberFormat="1" applyFont="1" applyFill="1" applyBorder="1" applyAlignment="1">
      <alignment horizontal="right" vertical="center"/>
    </xf>
    <xf numFmtId="0" fontId="79" fillId="0" borderId="10" xfId="5" applyFont="1" applyBorder="1" applyAlignment="1">
      <alignment horizontal="left" vertical="center" wrapText="1"/>
    </xf>
    <xf numFmtId="4" fontId="79" fillId="6" borderId="7" xfId="4" applyNumberFormat="1" applyFont="1" applyFill="1" applyBorder="1" applyAlignment="1">
      <alignment horizontal="right" vertical="center" wrapText="1"/>
    </xf>
    <xf numFmtId="4" fontId="79" fillId="6" borderId="8" xfId="4" applyNumberFormat="1" applyFont="1" applyFill="1" applyBorder="1" applyAlignment="1">
      <alignment horizontal="right" vertical="center" wrapText="1"/>
    </xf>
    <xf numFmtId="4" fontId="79" fillId="6" borderId="7" xfId="4" applyNumberFormat="1" applyFont="1" applyFill="1" applyBorder="1" applyAlignment="1">
      <alignment vertical="center"/>
    </xf>
    <xf numFmtId="3" fontId="33" fillId="6" borderId="1" xfId="4" applyNumberFormat="1" applyFont="1" applyFill="1" applyBorder="1" applyAlignment="1">
      <alignment horizontal="right" vertical="center"/>
    </xf>
    <xf numFmtId="1" fontId="79" fillId="6" borderId="7" xfId="4" applyNumberFormat="1" applyFont="1" applyFill="1" applyBorder="1" applyAlignment="1">
      <alignment horizontal="center" vertical="center"/>
    </xf>
    <xf numFmtId="0" fontId="32" fillId="6" borderId="1" xfId="4" applyFont="1" applyFill="1" applyBorder="1" applyAlignment="1">
      <alignment vertical="center" wrapText="1"/>
    </xf>
    <xf numFmtId="49" fontId="92" fillId="0" borderId="7" xfId="4" applyNumberFormat="1" applyFont="1" applyBorder="1" applyAlignment="1">
      <alignment horizontal="center" vertical="center"/>
    </xf>
    <xf numFmtId="49" fontId="82" fillId="0" borderId="7" xfId="4" applyNumberFormat="1" applyFont="1" applyBorder="1" applyAlignment="1">
      <alignment vertical="center"/>
    </xf>
    <xf numFmtId="0" fontId="89" fillId="5" borderId="10" xfId="4" applyFont="1" applyFill="1" applyBorder="1" applyAlignment="1">
      <alignment horizontal="left" vertical="center" wrapText="1"/>
    </xf>
    <xf numFmtId="4" fontId="93" fillId="5" borderId="7" xfId="4" applyNumberFormat="1" applyFont="1" applyFill="1" applyBorder="1" applyAlignment="1">
      <alignment horizontal="right" vertical="center"/>
    </xf>
    <xf numFmtId="4" fontId="93" fillId="5" borderId="8" xfId="4" applyNumberFormat="1" applyFont="1" applyFill="1" applyBorder="1" applyAlignment="1">
      <alignment horizontal="right" vertical="center"/>
    </xf>
    <xf numFmtId="3" fontId="93" fillId="5" borderId="1" xfId="4" applyNumberFormat="1" applyFont="1" applyFill="1" applyBorder="1" applyAlignment="1">
      <alignment horizontal="right" vertical="center"/>
    </xf>
    <xf numFmtId="1" fontId="89" fillId="5" borderId="7" xfId="4" applyNumberFormat="1" applyFont="1" applyFill="1" applyBorder="1" applyAlignment="1">
      <alignment horizontal="center" vertical="center"/>
    </xf>
    <xf numFmtId="0" fontId="93" fillId="5" borderId="1" xfId="4" applyFont="1" applyFill="1" applyBorder="1" applyAlignment="1">
      <alignment vertical="center" wrapText="1"/>
    </xf>
    <xf numFmtId="49" fontId="89" fillId="5" borderId="7" xfId="4" applyNumberFormat="1" applyFont="1" applyFill="1" applyBorder="1" applyAlignment="1">
      <alignment horizontal="center" vertical="center"/>
    </xf>
    <xf numFmtId="49" fontId="82" fillId="0" borderId="14" xfId="4" applyNumberFormat="1" applyFont="1" applyBorder="1" applyAlignment="1">
      <alignment vertical="center"/>
    </xf>
    <xf numFmtId="0" fontId="78" fillId="0" borderId="809" xfId="4" applyFont="1" applyBorder="1" applyAlignment="1">
      <alignment horizontal="left" vertical="center" wrapText="1"/>
    </xf>
    <xf numFmtId="4" fontId="78" fillId="0" borderId="9" xfId="4" applyNumberFormat="1" applyFont="1" applyBorder="1" applyAlignment="1">
      <alignment horizontal="right" vertical="center" wrapText="1"/>
    </xf>
    <xf numFmtId="4" fontId="78" fillId="0" borderId="27" xfId="4" applyNumberFormat="1" applyFont="1" applyBorder="1" applyAlignment="1">
      <alignment horizontal="right" vertical="center" wrapText="1"/>
    </xf>
    <xf numFmtId="3" fontId="78" fillId="0" borderId="27" xfId="4" applyNumberFormat="1" applyFont="1" applyBorder="1" applyAlignment="1">
      <alignment horizontal="right" vertical="center" wrapText="1"/>
    </xf>
    <xf numFmtId="1" fontId="57" fillId="0" borderId="9" xfId="4" applyNumberFormat="1" applyFont="1" applyBorder="1" applyAlignment="1">
      <alignment horizontal="center" vertical="center"/>
    </xf>
    <xf numFmtId="0" fontId="78" fillId="0" borderId="6" xfId="4" applyFont="1" applyBorder="1" applyAlignment="1">
      <alignment horizontal="left" vertical="top" wrapText="1"/>
    </xf>
    <xf numFmtId="4" fontId="78" fillId="0" borderId="3" xfId="4" applyNumberFormat="1" applyFont="1" applyBorder="1" applyAlignment="1">
      <alignment horizontal="right" vertical="center" wrapText="1"/>
    </xf>
    <xf numFmtId="4" fontId="78" fillId="0" borderId="4" xfId="4" applyNumberFormat="1" applyFont="1" applyBorder="1" applyAlignment="1">
      <alignment horizontal="right" vertical="center" wrapText="1"/>
    </xf>
    <xf numFmtId="3" fontId="78" fillId="0" borderId="4" xfId="4" applyNumberFormat="1" applyFont="1" applyBorder="1" applyAlignment="1">
      <alignment horizontal="right" vertical="center" wrapText="1"/>
    </xf>
    <xf numFmtId="1" fontId="78" fillId="0" borderId="3" xfId="4" applyNumberFormat="1" applyFont="1" applyBorder="1" applyAlignment="1">
      <alignment horizontal="center" vertical="center"/>
    </xf>
    <xf numFmtId="0" fontId="88" fillId="5" borderId="1168" xfId="4" applyFont="1" applyFill="1" applyBorder="1" applyAlignment="1">
      <alignment horizontal="left" vertical="center" wrapText="1"/>
    </xf>
    <xf numFmtId="3" fontId="88" fillId="5" borderId="1162" xfId="4" applyNumberFormat="1" applyFont="1" applyFill="1" applyBorder="1" applyAlignment="1">
      <alignment horizontal="right" vertical="center" wrapText="1"/>
    </xf>
    <xf numFmtId="1" fontId="58" fillId="5" borderId="1161" xfId="4" applyNumberFormat="1" applyFont="1" applyFill="1" applyBorder="1" applyAlignment="1">
      <alignment horizontal="center" vertical="center"/>
    </xf>
    <xf numFmtId="0" fontId="88" fillId="5" borderId="1160" xfId="4" applyFont="1" applyFill="1" applyBorder="1" applyAlignment="1">
      <alignment vertical="center" wrapText="1"/>
    </xf>
    <xf numFmtId="0" fontId="58" fillId="5" borderId="1161" xfId="4" applyFont="1" applyFill="1" applyBorder="1" applyAlignment="1">
      <alignment horizontal="center" vertical="center"/>
    </xf>
    <xf numFmtId="49" fontId="12" fillId="0" borderId="3" xfId="4" applyNumberFormat="1" applyFont="1" applyBorder="1" applyAlignment="1">
      <alignment vertical="center"/>
    </xf>
    <xf numFmtId="0" fontId="12" fillId="12" borderId="1168" xfId="4" applyFont="1" applyFill="1" applyBorder="1" applyAlignment="1">
      <alignment horizontal="left" vertical="center"/>
    </xf>
    <xf numFmtId="3" fontId="12" fillId="12" borderId="1162" xfId="4" applyNumberFormat="1" applyFont="1" applyFill="1" applyBorder="1" applyAlignment="1">
      <alignment horizontal="right" vertical="center" wrapText="1"/>
    </xf>
    <xf numFmtId="1" fontId="57" fillId="12" borderId="1161" xfId="4" applyNumberFormat="1" applyFont="1" applyFill="1" applyBorder="1" applyAlignment="1">
      <alignment horizontal="center"/>
    </xf>
    <xf numFmtId="0" fontId="12" fillId="12" borderId="1160" xfId="4" applyFont="1" applyFill="1" applyBorder="1" applyAlignment="1">
      <alignment vertical="center" wrapText="1"/>
    </xf>
    <xf numFmtId="0" fontId="57" fillId="12" borderId="3" xfId="4" applyFont="1" applyFill="1" applyBorder="1" applyAlignment="1">
      <alignment horizontal="center"/>
    </xf>
    <xf numFmtId="49" fontId="12" fillId="12" borderId="1162" xfId="4" applyNumberFormat="1" applyFont="1" applyFill="1" applyBorder="1" applyAlignment="1">
      <alignment horizontal="center" vertical="center"/>
    </xf>
    <xf numFmtId="0" fontId="80" fillId="0" borderId="7" xfId="4" applyFont="1" applyBorder="1" applyAlignment="1">
      <alignment horizontal="left" vertical="top" wrapText="1"/>
    </xf>
    <xf numFmtId="4" fontId="80" fillId="0" borderId="7" xfId="4" applyNumberFormat="1" applyFont="1" applyBorder="1" applyAlignment="1">
      <alignment horizontal="center" vertical="center" wrapText="1"/>
    </xf>
    <xf numFmtId="3" fontId="80" fillId="0" borderId="7" xfId="4" applyNumberFormat="1" applyFont="1" applyBorder="1" applyAlignment="1">
      <alignment horizontal="center" vertical="center" wrapText="1"/>
    </xf>
    <xf numFmtId="1" fontId="80" fillId="0" borderId="7" xfId="4" applyNumberFormat="1" applyFont="1" applyBorder="1" applyAlignment="1">
      <alignment horizontal="center" vertical="center"/>
    </xf>
    <xf numFmtId="0" fontId="90" fillId="0" borderId="7" xfId="4" applyFont="1" applyBorder="1" applyAlignment="1">
      <alignment vertical="center" wrapText="1"/>
    </xf>
    <xf numFmtId="0" fontId="90" fillId="0" borderId="7" xfId="4" applyFont="1" applyBorder="1" applyAlignment="1">
      <alignment vertical="center"/>
    </xf>
    <xf numFmtId="4" fontId="80" fillId="0" borderId="7" xfId="4" applyNumberFormat="1" applyFont="1" applyBorder="1" applyAlignment="1">
      <alignment horizontal="right" vertical="center" wrapText="1"/>
    </xf>
    <xf numFmtId="0" fontId="92" fillId="0" borderId="7" xfId="4" applyFont="1" applyBorder="1" applyAlignment="1">
      <alignment vertical="center"/>
    </xf>
    <xf numFmtId="0" fontId="20" fillId="6" borderId="0" xfId="4" applyFont="1" applyFill="1" applyAlignment="1">
      <alignment wrapText="1"/>
    </xf>
    <xf numFmtId="4" fontId="80" fillId="0" borderId="3" xfId="4" applyNumberFormat="1" applyFont="1" applyBorder="1" applyAlignment="1">
      <alignment horizontal="right" vertical="center" wrapText="1"/>
    </xf>
    <xf numFmtId="4" fontId="80" fillId="0" borderId="4" xfId="4" applyNumberFormat="1" applyFont="1" applyBorder="1" applyAlignment="1">
      <alignment horizontal="right" vertical="center" wrapText="1"/>
    </xf>
    <xf numFmtId="1" fontId="80" fillId="0" borderId="3" xfId="4" applyNumberFormat="1" applyFont="1" applyBorder="1" applyAlignment="1">
      <alignment horizontal="center" vertical="center"/>
    </xf>
    <xf numFmtId="0" fontId="92" fillId="0" borderId="3" xfId="4" applyFont="1" applyBorder="1" applyAlignment="1">
      <alignment vertical="center"/>
    </xf>
    <xf numFmtId="0" fontId="82" fillId="5" borderId="1168" xfId="4" applyFont="1" applyFill="1" applyBorder="1" applyAlignment="1">
      <alignment horizontal="left" vertical="center" wrapText="1"/>
    </xf>
    <xf numFmtId="4" fontId="85" fillId="5" borderId="1162" xfId="4" applyNumberFormat="1" applyFont="1" applyFill="1" applyBorder="1" applyAlignment="1">
      <alignment horizontal="right" vertical="center" wrapText="1"/>
    </xf>
    <xf numFmtId="3" fontId="85" fillId="5" borderId="1160" xfId="4" applyNumberFormat="1" applyFont="1" applyFill="1" applyBorder="1" applyAlignment="1">
      <alignment horizontal="right" vertical="center" wrapText="1"/>
    </xf>
    <xf numFmtId="1" fontId="81" fillId="5" borderId="1161" xfId="4" applyNumberFormat="1" applyFont="1" applyFill="1" applyBorder="1" applyAlignment="1">
      <alignment horizontal="center"/>
    </xf>
    <xf numFmtId="0" fontId="85" fillId="5" borderId="1160" xfId="4" applyFont="1" applyFill="1" applyBorder="1" applyAlignment="1">
      <alignment vertical="center" wrapText="1"/>
    </xf>
    <xf numFmtId="49" fontId="82" fillId="0" borderId="3" xfId="4" applyNumberFormat="1" applyFont="1" applyBorder="1" applyAlignment="1">
      <alignment vertical="center"/>
    </xf>
    <xf numFmtId="0" fontId="80" fillId="0" borderId="10" xfId="5" applyFont="1" applyBorder="1" applyAlignment="1">
      <alignment horizontal="left" vertical="top" wrapText="1"/>
    </xf>
    <xf numFmtId="4" fontId="80" fillId="6" borderId="8" xfId="4" applyNumberFormat="1" applyFont="1" applyFill="1" applyBorder="1" applyAlignment="1">
      <alignment horizontal="right" vertical="center" wrapText="1"/>
    </xf>
    <xf numFmtId="1" fontId="80" fillId="6" borderId="7" xfId="4" applyNumberFormat="1" applyFont="1" applyFill="1" applyBorder="1" applyAlignment="1">
      <alignment horizontal="center" vertical="center"/>
    </xf>
    <xf numFmtId="0" fontId="94" fillId="6" borderId="1" xfId="4" applyFont="1" applyFill="1" applyBorder="1" applyAlignment="1">
      <alignment vertical="center" wrapText="1"/>
    </xf>
    <xf numFmtId="49" fontId="90" fillId="0" borderId="7" xfId="4" applyNumberFormat="1" applyFont="1" applyBorder="1" applyAlignment="1">
      <alignment horizontal="center" vertical="center"/>
    </xf>
    <xf numFmtId="0" fontId="85" fillId="5" borderId="1168" xfId="5" applyFont="1" applyFill="1" applyBorder="1" applyAlignment="1">
      <alignment horizontal="left" vertical="center" wrapText="1"/>
    </xf>
    <xf numFmtId="1" fontId="85" fillId="5" borderId="1161" xfId="4" applyNumberFormat="1" applyFont="1" applyFill="1" applyBorder="1" applyAlignment="1">
      <alignment horizontal="center" vertical="center"/>
    </xf>
    <xf numFmtId="0" fontId="86" fillId="5" borderId="1162" xfId="4" applyFont="1" applyFill="1" applyBorder="1" applyAlignment="1">
      <alignment vertical="center" wrapText="1"/>
    </xf>
    <xf numFmtId="0" fontId="80" fillId="0" borderId="6" xfId="5" applyFont="1" applyBorder="1" applyAlignment="1">
      <alignment horizontal="left" vertical="top" wrapText="1"/>
    </xf>
    <xf numFmtId="4" fontId="80" fillId="6" borderId="3" xfId="4" applyNumberFormat="1" applyFont="1" applyFill="1" applyBorder="1" applyAlignment="1">
      <alignment horizontal="right" vertical="center" wrapText="1"/>
    </xf>
    <xf numFmtId="4" fontId="80" fillId="6" borderId="4" xfId="4" applyNumberFormat="1" applyFont="1" applyFill="1" applyBorder="1" applyAlignment="1">
      <alignment horizontal="right" vertical="center" wrapText="1"/>
    </xf>
    <xf numFmtId="4" fontId="80" fillId="6" borderId="3" xfId="4" applyNumberFormat="1" applyFont="1" applyFill="1" applyBorder="1" applyAlignment="1">
      <alignment vertical="center"/>
    </xf>
    <xf numFmtId="3" fontId="87" fillId="6" borderId="28" xfId="4" applyNumberFormat="1" applyFont="1" applyFill="1" applyBorder="1" applyAlignment="1">
      <alignment horizontal="right" vertical="center"/>
    </xf>
    <xf numFmtId="1" fontId="80" fillId="6" borderId="3" xfId="4" applyNumberFormat="1" applyFont="1" applyFill="1" applyBorder="1" applyAlignment="1">
      <alignment horizontal="center" vertical="center"/>
    </xf>
    <xf numFmtId="0" fontId="94" fillId="6" borderId="0" xfId="4" applyFont="1" applyFill="1" applyAlignment="1">
      <alignment vertical="center" wrapText="1"/>
    </xf>
    <xf numFmtId="49" fontId="90" fillId="0" borderId="3" xfId="4" applyNumberFormat="1" applyFont="1" applyBorder="1" applyAlignment="1">
      <alignment horizontal="center" vertical="center"/>
    </xf>
    <xf numFmtId="0" fontId="80" fillId="0" borderId="6" xfId="5" applyFont="1" applyBorder="1" applyAlignment="1">
      <alignment horizontal="left" vertical="center" wrapText="1"/>
    </xf>
    <xf numFmtId="3" fontId="87" fillId="0" borderId="28" xfId="4" applyNumberFormat="1" applyFont="1" applyBorder="1" applyAlignment="1">
      <alignment horizontal="right" vertical="center"/>
    </xf>
    <xf numFmtId="0" fontId="86" fillId="0" borderId="0" xfId="4" applyFont="1" applyAlignment="1">
      <alignment vertical="center" wrapText="1"/>
    </xf>
    <xf numFmtId="49" fontId="85" fillId="0" borderId="3" xfId="4" applyNumberFormat="1" applyFont="1" applyBorder="1" applyAlignment="1">
      <alignment horizontal="center" vertical="center"/>
    </xf>
    <xf numFmtId="0" fontId="82" fillId="0" borderId="7" xfId="4" applyFont="1" applyBorder="1" applyAlignment="1">
      <alignment vertical="center" wrapText="1"/>
    </xf>
    <xf numFmtId="0" fontId="79" fillId="0" borderId="7" xfId="4" applyFont="1" applyBorder="1" applyAlignment="1">
      <alignment vertical="center"/>
    </xf>
    <xf numFmtId="49" fontId="51" fillId="6" borderId="0" xfId="4" applyNumberFormat="1" applyFont="1" applyFill="1"/>
    <xf numFmtId="0" fontId="81" fillId="0" borderId="3" xfId="4" applyFont="1" applyBorder="1" applyAlignment="1">
      <alignment vertical="center" wrapText="1"/>
    </xf>
    <xf numFmtId="0" fontId="80" fillId="0" borderId="3" xfId="4" applyFont="1" applyBorder="1" applyAlignment="1">
      <alignment vertical="center"/>
    </xf>
    <xf numFmtId="0" fontId="81" fillId="0" borderId="7" xfId="4" applyFont="1" applyBorder="1" applyAlignment="1">
      <alignment vertical="center" wrapText="1"/>
    </xf>
    <xf numFmtId="0" fontId="80" fillId="0" borderId="7" xfId="4" applyFont="1" applyBorder="1" applyAlignment="1">
      <alignment vertical="center"/>
    </xf>
    <xf numFmtId="0" fontId="80" fillId="0" borderId="3" xfId="4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85" fillId="5" borderId="1168" xfId="4" applyFont="1" applyFill="1" applyBorder="1" applyAlignment="1">
      <alignment horizontal="left" vertical="center"/>
    </xf>
    <xf numFmtId="3" fontId="85" fillId="5" borderId="1162" xfId="4" applyNumberFormat="1" applyFont="1" applyFill="1" applyBorder="1" applyAlignment="1">
      <alignment horizontal="right" vertical="center" wrapText="1"/>
    </xf>
    <xf numFmtId="0" fontId="0" fillId="0" borderId="3" xfId="0" applyBorder="1" applyAlignment="1">
      <alignment vertical="center"/>
    </xf>
    <xf numFmtId="0" fontId="51" fillId="6" borderId="1155" xfId="4" applyFont="1" applyFill="1" applyBorder="1"/>
    <xf numFmtId="0" fontId="80" fillId="0" borderId="809" xfId="5" applyFont="1" applyBorder="1" applyAlignment="1">
      <alignment horizontal="left" vertical="center" wrapText="1"/>
    </xf>
    <xf numFmtId="4" fontId="80" fillId="6" borderId="9" xfId="4" applyNumberFormat="1" applyFont="1" applyFill="1" applyBorder="1" applyAlignment="1">
      <alignment horizontal="right" vertical="center" wrapText="1"/>
    </xf>
    <xf numFmtId="4" fontId="80" fillId="6" borderId="27" xfId="4" applyNumberFormat="1" applyFont="1" applyFill="1" applyBorder="1" applyAlignment="1">
      <alignment horizontal="right" vertical="center" wrapText="1"/>
    </xf>
    <xf numFmtId="4" fontId="80" fillId="6" borderId="9" xfId="4" applyNumberFormat="1" applyFont="1" applyFill="1" applyBorder="1" applyAlignment="1">
      <alignment vertical="center"/>
    </xf>
    <xf numFmtId="3" fontId="87" fillId="6" borderId="27" xfId="4" applyNumberFormat="1" applyFont="1" applyFill="1" applyBorder="1" applyAlignment="1">
      <alignment horizontal="right" vertical="center"/>
    </xf>
    <xf numFmtId="1" fontId="80" fillId="6" borderId="9" xfId="4" applyNumberFormat="1" applyFont="1" applyFill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80" fillId="0" borderId="30" xfId="5" applyFont="1" applyBorder="1" applyAlignment="1">
      <alignment horizontal="left" vertical="top" wrapText="1"/>
    </xf>
    <xf numFmtId="4" fontId="80" fillId="6" borderId="14" xfId="4" applyNumberFormat="1" applyFont="1" applyFill="1" applyBorder="1" applyAlignment="1">
      <alignment horizontal="right" vertical="center" wrapText="1"/>
    </xf>
    <xf numFmtId="4" fontId="80" fillId="6" borderId="25" xfId="4" applyNumberFormat="1" applyFont="1" applyFill="1" applyBorder="1" applyAlignment="1">
      <alignment horizontal="right" vertical="center" wrapText="1"/>
    </xf>
    <xf numFmtId="3" fontId="87" fillId="6" borderId="25" xfId="4" applyNumberFormat="1" applyFont="1" applyFill="1" applyBorder="1" applyAlignment="1">
      <alignment horizontal="right" vertical="center"/>
    </xf>
    <xf numFmtId="1" fontId="80" fillId="6" borderId="14" xfId="4" applyNumberFormat="1" applyFont="1" applyFill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3" fontId="86" fillId="5" borderId="1162" xfId="4" applyNumberFormat="1" applyFont="1" applyFill="1" applyBorder="1" applyAlignment="1">
      <alignment horizontal="right" vertical="center"/>
    </xf>
    <xf numFmtId="0" fontId="81" fillId="12" borderId="1168" xfId="4" applyFont="1" applyFill="1" applyBorder="1" applyAlignment="1">
      <alignment horizontal="left" vertical="center"/>
    </xf>
    <xf numFmtId="3" fontId="81" fillId="12" borderId="1162" xfId="4" applyNumberFormat="1" applyFont="1" applyFill="1" applyBorder="1" applyAlignment="1">
      <alignment horizontal="right" vertical="center" wrapText="1"/>
    </xf>
    <xf numFmtId="1" fontId="87" fillId="12" borderId="1161" xfId="4" applyNumberFormat="1" applyFont="1" applyFill="1" applyBorder="1" applyAlignment="1">
      <alignment horizontal="center"/>
    </xf>
    <xf numFmtId="0" fontId="81" fillId="12" borderId="1160" xfId="4" applyFont="1" applyFill="1" applyBorder="1" applyAlignment="1">
      <alignment vertical="center" wrapText="1"/>
    </xf>
    <xf numFmtId="49" fontId="81" fillId="12" borderId="1162" xfId="4" applyNumberFormat="1" applyFont="1" applyFill="1" applyBorder="1" applyAlignment="1">
      <alignment horizontal="center" vertical="center"/>
    </xf>
    <xf numFmtId="0" fontId="78" fillId="6" borderId="809" xfId="4" applyFont="1" applyFill="1" applyBorder="1" applyAlignment="1">
      <alignment horizontal="left" vertical="top" wrapText="1"/>
    </xf>
    <xf numFmtId="4" fontId="78" fillId="6" borderId="9" xfId="4" applyNumberFormat="1" applyFont="1" applyFill="1" applyBorder="1" applyAlignment="1">
      <alignment horizontal="right" vertical="center" wrapText="1"/>
    </xf>
    <xf numFmtId="4" fontId="78" fillId="6" borderId="447" xfId="4" applyNumberFormat="1" applyFont="1" applyFill="1" applyBorder="1" applyAlignment="1">
      <alignment horizontal="right" vertical="center" wrapText="1"/>
    </xf>
    <xf numFmtId="3" fontId="78" fillId="6" borderId="27" xfId="4" applyNumberFormat="1" applyFont="1" applyFill="1" applyBorder="1" applyAlignment="1">
      <alignment horizontal="right" vertical="center" wrapText="1"/>
    </xf>
    <xf numFmtId="1" fontId="78" fillId="6" borderId="9" xfId="4" applyNumberFormat="1" applyFont="1" applyFill="1" applyBorder="1" applyAlignment="1">
      <alignment horizontal="center" vertical="center"/>
    </xf>
    <xf numFmtId="0" fontId="78" fillId="0" borderId="1166" xfId="4" applyFont="1" applyBorder="1" applyAlignment="1">
      <alignment horizontal="left" vertical="top" wrapText="1"/>
    </xf>
    <xf numFmtId="4" fontId="78" fillId="0" borderId="16" xfId="4" applyNumberFormat="1" applyFont="1" applyBorder="1" applyAlignment="1">
      <alignment horizontal="right" vertical="center" wrapText="1"/>
    </xf>
    <xf numFmtId="4" fontId="78" fillId="0" borderId="173" xfId="4" applyNumberFormat="1" applyFont="1" applyBorder="1" applyAlignment="1">
      <alignment horizontal="right" vertical="center" wrapText="1"/>
    </xf>
    <xf numFmtId="3" fontId="78" fillId="0" borderId="173" xfId="4" applyNumberFormat="1" applyFont="1" applyBorder="1" applyAlignment="1">
      <alignment horizontal="right" vertical="center" wrapText="1"/>
    </xf>
    <xf numFmtId="1" fontId="78" fillId="0" borderId="16" xfId="4" applyNumberFormat="1" applyFont="1" applyBorder="1" applyAlignment="1">
      <alignment horizontal="center" vertical="center"/>
    </xf>
    <xf numFmtId="4" fontId="88" fillId="5" borderId="7" xfId="4" applyNumberFormat="1" applyFont="1" applyFill="1" applyBorder="1" applyAlignment="1">
      <alignment horizontal="right" vertical="center" wrapText="1"/>
    </xf>
    <xf numFmtId="4" fontId="88" fillId="5" borderId="1" xfId="4" applyNumberFormat="1" applyFont="1" applyFill="1" applyBorder="1" applyAlignment="1">
      <alignment horizontal="right" vertical="center" wrapText="1"/>
    </xf>
    <xf numFmtId="3" fontId="88" fillId="5" borderId="1" xfId="4" applyNumberFormat="1" applyFont="1" applyFill="1" applyBorder="1" applyAlignment="1">
      <alignment horizontal="right" vertical="center" wrapText="1"/>
    </xf>
    <xf numFmtId="49" fontId="88" fillId="5" borderId="1" xfId="4" applyNumberFormat="1" applyFont="1" applyFill="1" applyBorder="1" applyAlignment="1">
      <alignment horizontal="left" vertical="center" wrapText="1"/>
    </xf>
    <xf numFmtId="0" fontId="78" fillId="6" borderId="10" xfId="4" applyFont="1" applyFill="1" applyBorder="1" applyAlignment="1">
      <alignment horizontal="left" vertical="center" wrapText="1"/>
    </xf>
    <xf numFmtId="49" fontId="78" fillId="6" borderId="1" xfId="4" applyNumberFormat="1" applyFont="1" applyFill="1" applyBorder="1" applyAlignment="1">
      <alignment horizontal="left" vertical="center" wrapText="1"/>
    </xf>
    <xf numFmtId="0" fontId="88" fillId="5" borderId="1161" xfId="10" applyFont="1" applyFill="1" applyBorder="1" applyAlignment="1">
      <alignment horizontal="left" vertical="center"/>
    </xf>
    <xf numFmtId="1" fontId="88" fillId="5" borderId="1161" xfId="4" applyNumberFormat="1" applyFont="1" applyFill="1" applyBorder="1" applyAlignment="1">
      <alignment horizontal="center" vertical="center"/>
    </xf>
    <xf numFmtId="49" fontId="88" fillId="5" borderId="1160" xfId="4" applyNumberFormat="1" applyFont="1" applyFill="1" applyBorder="1" applyAlignment="1">
      <alignment horizontal="left" vertical="center" wrapText="1"/>
    </xf>
    <xf numFmtId="0" fontId="88" fillId="5" borderId="1168" xfId="10" applyFont="1" applyFill="1" applyBorder="1" applyAlignment="1">
      <alignment horizontal="left" vertical="center"/>
    </xf>
    <xf numFmtId="3" fontId="88" fillId="5" borderId="1160" xfId="4" applyNumberFormat="1" applyFont="1" applyFill="1" applyBorder="1" applyAlignment="1">
      <alignment horizontal="right" vertical="center" wrapText="1"/>
    </xf>
    <xf numFmtId="0" fontId="89" fillId="5" borderId="1168" xfId="10" applyFont="1" applyFill="1" applyBorder="1" applyAlignment="1">
      <alignment horizontal="left" vertical="center"/>
    </xf>
    <xf numFmtId="0" fontId="82" fillId="12" borderId="1168" xfId="4" applyFont="1" applyFill="1" applyBorder="1" applyAlignment="1">
      <alignment horizontal="left" vertical="center"/>
    </xf>
    <xf numFmtId="0" fontId="79" fillId="6" borderId="809" xfId="4" applyFont="1" applyFill="1" applyBorder="1" applyAlignment="1">
      <alignment horizontal="left" vertical="center" wrapText="1"/>
    </xf>
    <xf numFmtId="4" fontId="79" fillId="6" borderId="1" xfId="4" applyNumberFormat="1" applyFont="1" applyFill="1" applyBorder="1" applyAlignment="1">
      <alignment horizontal="right" vertical="center" wrapText="1"/>
    </xf>
    <xf numFmtId="3" fontId="79" fillId="6" borderId="1" xfId="4" applyNumberFormat="1" applyFont="1" applyFill="1" applyBorder="1" applyAlignment="1">
      <alignment horizontal="right" vertical="center" wrapText="1"/>
    </xf>
    <xf numFmtId="49" fontId="79" fillId="6" borderId="1" xfId="4" applyNumberFormat="1" applyFont="1" applyFill="1" applyBorder="1" applyAlignment="1">
      <alignment horizontal="left" vertical="center" wrapText="1"/>
    </xf>
    <xf numFmtId="49" fontId="79" fillId="6" borderId="7" xfId="4" applyNumberFormat="1" applyFont="1" applyFill="1" applyBorder="1" applyAlignment="1">
      <alignment horizontal="center" vertical="center"/>
    </xf>
    <xf numFmtId="0" fontId="89" fillId="5" borderId="38" xfId="10" applyFont="1" applyFill="1" applyBorder="1" applyAlignment="1">
      <alignment horizontal="left" vertical="center"/>
    </xf>
    <xf numFmtId="4" fontId="89" fillId="5" borderId="5" xfId="4" applyNumberFormat="1" applyFont="1" applyFill="1" applyBorder="1" applyAlignment="1">
      <alignment horizontal="right" vertical="center" wrapText="1"/>
    </xf>
    <xf numFmtId="4" fontId="89" fillId="5" borderId="1157" xfId="4" applyNumberFormat="1" applyFont="1" applyFill="1" applyBorder="1" applyAlignment="1">
      <alignment horizontal="right" vertical="center" wrapText="1"/>
    </xf>
    <xf numFmtId="3" fontId="89" fillId="5" borderId="1157" xfId="4" applyNumberFormat="1" applyFont="1" applyFill="1" applyBorder="1" applyAlignment="1">
      <alignment horizontal="right" vertical="center" wrapText="1"/>
    </xf>
    <xf numFmtId="1" fontId="89" fillId="5" borderId="5" xfId="4" applyNumberFormat="1" applyFont="1" applyFill="1" applyBorder="1" applyAlignment="1">
      <alignment horizontal="center" vertical="center"/>
    </xf>
    <xf numFmtId="49" fontId="89" fillId="5" borderId="1157" xfId="4" applyNumberFormat="1" applyFont="1" applyFill="1" applyBorder="1" applyAlignment="1">
      <alignment horizontal="left" vertical="center" wrapText="1"/>
    </xf>
    <xf numFmtId="49" fontId="89" fillId="5" borderId="5" xfId="4" applyNumberFormat="1" applyFont="1" applyFill="1" applyBorder="1" applyAlignment="1">
      <alignment horizontal="center" vertical="center"/>
    </xf>
    <xf numFmtId="4" fontId="82" fillId="12" borderId="1161" xfId="4" applyNumberFormat="1" applyFont="1" applyFill="1" applyBorder="1" applyAlignment="1">
      <alignment horizontal="right" vertical="center" wrapText="1"/>
    </xf>
    <xf numFmtId="4" fontId="82" fillId="12" borderId="1160" xfId="4" applyNumberFormat="1" applyFont="1" applyFill="1" applyBorder="1" applyAlignment="1">
      <alignment horizontal="right" vertical="center" wrapText="1"/>
    </xf>
    <xf numFmtId="3" fontId="82" fillId="12" borderId="1160" xfId="4" applyNumberFormat="1" applyFont="1" applyFill="1" applyBorder="1" applyAlignment="1">
      <alignment horizontal="right" vertical="center" wrapText="1"/>
    </xf>
    <xf numFmtId="1" fontId="33" fillId="12" borderId="1161" xfId="4" applyNumberFormat="1" applyFont="1" applyFill="1" applyBorder="1" applyAlignment="1">
      <alignment horizontal="center"/>
    </xf>
    <xf numFmtId="0" fontId="82" fillId="12" borderId="1160" xfId="4" applyFont="1" applyFill="1" applyBorder="1" applyAlignment="1">
      <alignment vertical="center" wrapText="1"/>
    </xf>
    <xf numFmtId="0" fontId="33" fillId="12" borderId="1161" xfId="4" applyFont="1" applyFill="1" applyBorder="1" applyAlignment="1">
      <alignment horizontal="center"/>
    </xf>
    <xf numFmtId="49" fontId="82" fillId="12" borderId="1162" xfId="4" applyNumberFormat="1" applyFont="1" applyFill="1" applyBorder="1" applyAlignment="1">
      <alignment horizontal="center" vertical="center"/>
    </xf>
    <xf numFmtId="0" fontId="79" fillId="0" borderId="1168" xfId="5" applyFont="1" applyBorder="1" applyAlignment="1">
      <alignment horizontal="left" vertical="center" wrapText="1"/>
    </xf>
    <xf numFmtId="4" fontId="79" fillId="6" borderId="1161" xfId="4" applyNumberFormat="1" applyFont="1" applyFill="1" applyBorder="1" applyAlignment="1">
      <alignment horizontal="right" vertical="center" wrapText="1"/>
    </xf>
    <xf numFmtId="4" fontId="79" fillId="6" borderId="1160" xfId="4" applyNumberFormat="1" applyFont="1" applyFill="1" applyBorder="1" applyAlignment="1">
      <alignment horizontal="right" vertical="center" wrapText="1"/>
    </xf>
    <xf numFmtId="3" fontId="79" fillId="6" borderId="1162" xfId="4" applyNumberFormat="1" applyFont="1" applyFill="1" applyBorder="1" applyAlignment="1">
      <alignment horizontal="right" vertical="center" wrapText="1"/>
    </xf>
    <xf numFmtId="1" fontId="79" fillId="6" borderId="1161" xfId="4" applyNumberFormat="1" applyFont="1" applyFill="1" applyBorder="1" applyAlignment="1">
      <alignment horizontal="center" vertical="center"/>
    </xf>
    <xf numFmtId="49" fontId="79" fillId="6" borderId="1161" xfId="4" applyNumberFormat="1" applyFont="1" applyFill="1" applyBorder="1" applyAlignment="1">
      <alignment horizontal="left" vertical="center" wrapText="1"/>
    </xf>
    <xf numFmtId="49" fontId="79" fillId="6" borderId="1161" xfId="4" applyNumberFormat="1" applyFont="1" applyFill="1" applyBorder="1" applyAlignment="1">
      <alignment horizontal="center" vertical="center"/>
    </xf>
    <xf numFmtId="0" fontId="89" fillId="5" borderId="10" xfId="10" applyFont="1" applyFill="1" applyBorder="1" applyAlignment="1">
      <alignment horizontal="left" vertical="center" wrapText="1"/>
    </xf>
    <xf numFmtId="4" fontId="89" fillId="5" borderId="7" xfId="4" applyNumberFormat="1" applyFont="1" applyFill="1" applyBorder="1" applyAlignment="1">
      <alignment horizontal="right" vertical="center" wrapText="1"/>
    </xf>
    <xf numFmtId="4" fontId="89" fillId="5" borderId="1" xfId="4" applyNumberFormat="1" applyFont="1" applyFill="1" applyBorder="1" applyAlignment="1">
      <alignment horizontal="right" vertical="center" wrapText="1"/>
    </xf>
    <xf numFmtId="3" fontId="89" fillId="5" borderId="8" xfId="4" applyNumberFormat="1" applyFont="1" applyFill="1" applyBorder="1" applyAlignment="1">
      <alignment horizontal="right" vertical="center" wrapText="1"/>
    </xf>
    <xf numFmtId="49" fontId="89" fillId="5" borderId="7" xfId="4" applyNumberFormat="1" applyFont="1" applyFill="1" applyBorder="1" applyAlignment="1">
      <alignment horizontal="left" vertical="center" wrapText="1"/>
    </xf>
    <xf numFmtId="3" fontId="79" fillId="6" borderId="7" xfId="4" applyNumberFormat="1" applyFont="1" applyFill="1" applyBorder="1" applyAlignment="1">
      <alignment horizontal="right" vertical="center" wrapText="1"/>
    </xf>
    <xf numFmtId="49" fontId="79" fillId="6" borderId="7" xfId="4" applyNumberFormat="1" applyFont="1" applyFill="1" applyBorder="1" applyAlignment="1">
      <alignment horizontal="left" vertical="center" wrapText="1"/>
    </xf>
    <xf numFmtId="0" fontId="95" fillId="0" borderId="0" xfId="4" applyFont="1"/>
    <xf numFmtId="0" fontId="79" fillId="0" borderId="3" xfId="5" applyFont="1" applyBorder="1" applyAlignment="1">
      <alignment horizontal="left" vertical="center" wrapText="1"/>
    </xf>
    <xf numFmtId="4" fontId="79" fillId="6" borderId="3" xfId="4" applyNumberFormat="1" applyFont="1" applyFill="1" applyBorder="1" applyAlignment="1">
      <alignment horizontal="right" vertical="center" wrapText="1"/>
    </xf>
    <xf numFmtId="3" fontId="79" fillId="6" borderId="4" xfId="4" applyNumberFormat="1" applyFont="1" applyFill="1" applyBorder="1" applyAlignment="1">
      <alignment horizontal="right" vertical="center" wrapText="1"/>
    </xf>
    <xf numFmtId="1" fontId="79" fillId="6" borderId="3" xfId="4" applyNumberFormat="1" applyFont="1" applyFill="1" applyBorder="1" applyAlignment="1">
      <alignment horizontal="center" vertical="center"/>
    </xf>
    <xf numFmtId="49" fontId="89" fillId="0" borderId="3" xfId="4" applyNumberFormat="1" applyFont="1" applyBorder="1" applyAlignment="1">
      <alignment horizontal="left" vertical="center" wrapText="1"/>
    </xf>
    <xf numFmtId="49" fontId="89" fillId="0" borderId="3" xfId="4" applyNumberFormat="1" applyFont="1" applyBorder="1" applyAlignment="1">
      <alignment horizontal="center" vertical="center"/>
    </xf>
    <xf numFmtId="0" fontId="89" fillId="5" borderId="1168" xfId="10" applyFont="1" applyFill="1" applyBorder="1" applyAlignment="1">
      <alignment horizontal="left" vertical="center" wrapText="1"/>
    </xf>
    <xf numFmtId="4" fontId="89" fillId="5" borderId="1161" xfId="4" applyNumberFormat="1" applyFont="1" applyFill="1" applyBorder="1" applyAlignment="1">
      <alignment horizontal="right" vertical="center" wrapText="1"/>
    </xf>
    <xf numFmtId="4" fontId="89" fillId="5" borderId="1160" xfId="4" applyNumberFormat="1" applyFont="1" applyFill="1" applyBorder="1" applyAlignment="1">
      <alignment horizontal="right" vertical="center" wrapText="1"/>
    </xf>
    <xf numFmtId="3" fontId="89" fillId="5" borderId="1162" xfId="4" applyNumberFormat="1" applyFont="1" applyFill="1" applyBorder="1" applyAlignment="1">
      <alignment horizontal="right" vertical="center" wrapText="1"/>
    </xf>
    <xf numFmtId="1" fontId="89" fillId="5" borderId="1161" xfId="4" applyNumberFormat="1" applyFont="1" applyFill="1" applyBorder="1" applyAlignment="1">
      <alignment horizontal="center" vertical="center"/>
    </xf>
    <xf numFmtId="49" fontId="89" fillId="5" borderId="1161" xfId="4" applyNumberFormat="1" applyFont="1" applyFill="1" applyBorder="1" applyAlignment="1">
      <alignment horizontal="left" vertical="center" wrapText="1"/>
    </xf>
    <xf numFmtId="49" fontId="89" fillId="5" borderId="1161" xfId="4" applyNumberFormat="1" applyFont="1" applyFill="1" applyBorder="1" applyAlignment="1">
      <alignment horizontal="center" vertical="center"/>
    </xf>
    <xf numFmtId="0" fontId="95" fillId="12" borderId="0" xfId="4" applyFont="1" applyFill="1"/>
    <xf numFmtId="0" fontId="89" fillId="12" borderId="1168" xfId="10" applyFont="1" applyFill="1" applyBorder="1" applyAlignment="1">
      <alignment horizontal="left" vertical="center" wrapText="1"/>
    </xf>
    <xf numFmtId="4" fontId="89" fillId="12" borderId="1161" xfId="4" applyNumberFormat="1" applyFont="1" applyFill="1" applyBorder="1" applyAlignment="1">
      <alignment horizontal="right" vertical="center" wrapText="1"/>
    </xf>
    <xf numFmtId="4" fontId="89" fillId="12" borderId="1162" xfId="4" applyNumberFormat="1" applyFont="1" applyFill="1" applyBorder="1" applyAlignment="1">
      <alignment horizontal="right" vertical="center" wrapText="1"/>
    </xf>
    <xf numFmtId="3" fontId="89" fillId="12" borderId="1162" xfId="4" applyNumberFormat="1" applyFont="1" applyFill="1" applyBorder="1" applyAlignment="1">
      <alignment horizontal="right" vertical="center" wrapText="1"/>
    </xf>
    <xf numFmtId="1" fontId="89" fillId="12" borderId="1161" xfId="4" applyNumberFormat="1" applyFont="1" applyFill="1" applyBorder="1" applyAlignment="1">
      <alignment horizontal="center" vertical="center"/>
    </xf>
    <xf numFmtId="49" fontId="89" fillId="12" borderId="1161" xfId="4" applyNumberFormat="1" applyFont="1" applyFill="1" applyBorder="1" applyAlignment="1">
      <alignment horizontal="left" vertical="center" wrapText="1"/>
    </xf>
    <xf numFmtId="49" fontId="89" fillId="12" borderId="1161" xfId="4" applyNumberFormat="1" applyFont="1" applyFill="1" applyBorder="1" applyAlignment="1">
      <alignment horizontal="center" vertical="center"/>
    </xf>
    <xf numFmtId="4" fontId="79" fillId="6" borderId="7" xfId="4" applyNumberFormat="1" applyFont="1" applyFill="1" applyBorder="1" applyAlignment="1">
      <alignment horizontal="right" vertical="center"/>
    </xf>
    <xf numFmtId="4" fontId="89" fillId="5" borderId="1161" xfId="4" applyNumberFormat="1" applyFont="1" applyFill="1" applyBorder="1" applyAlignment="1">
      <alignment horizontal="left" vertical="center"/>
    </xf>
    <xf numFmtId="4" fontId="89" fillId="5" borderId="1161" xfId="4" applyNumberFormat="1" applyFont="1" applyFill="1" applyBorder="1" applyAlignment="1">
      <alignment horizontal="right" vertical="center"/>
    </xf>
    <xf numFmtId="3" fontId="89" fillId="5" borderId="1161" xfId="4" applyNumberFormat="1" applyFont="1" applyFill="1" applyBorder="1" applyAlignment="1">
      <alignment horizontal="right" vertical="center"/>
    </xf>
    <xf numFmtId="0" fontId="89" fillId="5" borderId="1161" xfId="4" applyFont="1" applyFill="1" applyBorder="1" applyAlignment="1">
      <alignment vertical="center" wrapText="1"/>
    </xf>
    <xf numFmtId="49" fontId="89" fillId="5" borderId="1162" xfId="4" applyNumberFormat="1" applyFont="1" applyFill="1" applyBorder="1" applyAlignment="1">
      <alignment horizontal="center" vertical="center"/>
    </xf>
    <xf numFmtId="4" fontId="82" fillId="12" borderId="1161" xfId="4" applyNumberFormat="1" applyFont="1" applyFill="1" applyBorder="1" applyAlignment="1">
      <alignment horizontal="left" vertical="center" wrapText="1"/>
    </xf>
    <xf numFmtId="4" fontId="82" fillId="12" borderId="1169" xfId="4" applyNumberFormat="1" applyFont="1" applyFill="1" applyBorder="1" applyAlignment="1">
      <alignment horizontal="right" vertical="center" wrapText="1"/>
    </xf>
    <xf numFmtId="3" fontId="82" fillId="12" borderId="1161" xfId="4" applyNumberFormat="1" applyFont="1" applyFill="1" applyBorder="1" applyAlignment="1">
      <alignment horizontal="right" vertical="center" wrapText="1"/>
    </xf>
    <xf numFmtId="0" fontId="82" fillId="12" borderId="1161" xfId="4" applyFont="1" applyFill="1" applyBorder="1" applyAlignment="1">
      <alignment vertical="center" wrapText="1"/>
    </xf>
    <xf numFmtId="0" fontId="33" fillId="12" borderId="1160" xfId="4" applyFont="1" applyFill="1" applyBorder="1" applyAlignment="1">
      <alignment horizontal="center"/>
    </xf>
    <xf numFmtId="49" fontId="82" fillId="12" borderId="1161" xfId="4" applyNumberFormat="1" applyFont="1" applyFill="1" applyBorder="1" applyAlignment="1">
      <alignment horizontal="center" vertical="center"/>
    </xf>
    <xf numFmtId="0" fontId="78" fillId="0" borderId="809" xfId="10" applyFont="1" applyBorder="1" applyAlignment="1">
      <alignment horizontal="left" vertical="center" wrapText="1"/>
    </xf>
    <xf numFmtId="0" fontId="78" fillId="0" borderId="30" xfId="10" applyFont="1" applyBorder="1" applyAlignment="1">
      <alignment horizontal="left" vertical="center" wrapText="1"/>
    </xf>
    <xf numFmtId="49" fontId="78" fillId="6" borderId="0" xfId="4" applyNumberFormat="1" applyFont="1" applyFill="1" applyAlignment="1">
      <alignment horizontal="left" vertical="center" wrapText="1"/>
    </xf>
    <xf numFmtId="0" fontId="88" fillId="5" borderId="1168" xfId="4" applyFont="1" applyFill="1" applyBorder="1" applyAlignment="1">
      <alignment horizontal="left" vertical="center"/>
    </xf>
    <xf numFmtId="4" fontId="58" fillId="5" borderId="1160" xfId="4" applyNumberFormat="1" applyFont="1" applyFill="1" applyBorder="1" applyAlignment="1">
      <alignment horizontal="right" vertical="center"/>
    </xf>
    <xf numFmtId="1" fontId="58" fillId="5" borderId="1161" xfId="4" applyNumberFormat="1" applyFont="1" applyFill="1" applyBorder="1"/>
    <xf numFmtId="0" fontId="79" fillId="0" borderId="0" xfId="4" applyFont="1" applyAlignment="1">
      <alignment vertical="center"/>
    </xf>
    <xf numFmtId="0" fontId="79" fillId="0" borderId="1168" xfId="4" applyFont="1" applyBorder="1" applyAlignment="1">
      <alignment horizontal="left" vertical="center" wrapText="1"/>
    </xf>
    <xf numFmtId="4" fontId="79" fillId="0" borderId="1161" xfId="4" applyNumberFormat="1" applyFont="1" applyBorder="1" applyAlignment="1">
      <alignment horizontal="right" vertical="center" wrapText="1"/>
    </xf>
    <xf numFmtId="4" fontId="79" fillId="0" borderId="1160" xfId="4" applyNumberFormat="1" applyFont="1" applyBorder="1" applyAlignment="1">
      <alignment horizontal="right" vertical="center" wrapText="1"/>
    </xf>
    <xf numFmtId="3" fontId="79" fillId="0" borderId="1162" xfId="4" applyNumberFormat="1" applyFont="1" applyBorder="1" applyAlignment="1">
      <alignment horizontal="right" vertical="center" wrapText="1"/>
    </xf>
    <xf numFmtId="1" fontId="79" fillId="0" borderId="1161" xfId="4" applyNumberFormat="1" applyFont="1" applyBorder="1" applyAlignment="1">
      <alignment horizontal="center" vertical="center"/>
    </xf>
    <xf numFmtId="0" fontId="79" fillId="0" borderId="1161" xfId="4" applyFont="1" applyBorder="1" applyAlignment="1">
      <alignment vertical="center" wrapText="1"/>
    </xf>
    <xf numFmtId="0" fontId="79" fillId="0" borderId="1161" xfId="4" applyFont="1" applyBorder="1" applyAlignment="1">
      <alignment horizontal="center" vertical="center"/>
    </xf>
    <xf numFmtId="0" fontId="89" fillId="5" borderId="1168" xfId="4" applyFont="1" applyFill="1" applyBorder="1" applyAlignment="1">
      <alignment horizontal="left" vertical="center"/>
    </xf>
    <xf numFmtId="0" fontId="78" fillId="0" borderId="0" xfId="4" applyFont="1" applyAlignment="1">
      <alignment vertical="center"/>
    </xf>
    <xf numFmtId="0" fontId="78" fillId="0" borderId="10" xfId="4" applyFont="1" applyBorder="1" applyAlignment="1">
      <alignment horizontal="left" vertical="center" wrapText="1"/>
    </xf>
    <xf numFmtId="4" fontId="78" fillId="0" borderId="7" xfId="4" applyNumberFormat="1" applyFont="1" applyBorder="1" applyAlignment="1">
      <alignment horizontal="right" vertical="center" wrapText="1"/>
    </xf>
    <xf numFmtId="4" fontId="78" fillId="0" borderId="1" xfId="4" applyNumberFormat="1" applyFont="1" applyBorder="1" applyAlignment="1">
      <alignment horizontal="right" vertical="center" wrapText="1"/>
    </xf>
    <xf numFmtId="3" fontId="78" fillId="0" borderId="8" xfId="4" applyNumberFormat="1" applyFont="1" applyBorder="1" applyAlignment="1">
      <alignment horizontal="right" vertical="center" wrapText="1"/>
    </xf>
    <xf numFmtId="1" fontId="78" fillId="0" borderId="7" xfId="4" applyNumberFormat="1" applyFont="1" applyBorder="1" applyAlignment="1">
      <alignment horizontal="center" vertical="center"/>
    </xf>
    <xf numFmtId="0" fontId="88" fillId="0" borderId="0" xfId="4" applyFont="1" applyAlignment="1">
      <alignment vertical="center"/>
    </xf>
    <xf numFmtId="0" fontId="78" fillId="0" borderId="38" xfId="4" applyFont="1" applyBorder="1" applyAlignment="1">
      <alignment horizontal="left" vertical="center" wrapText="1"/>
    </xf>
    <xf numFmtId="4" fontId="78" fillId="0" borderId="1157" xfId="4" applyNumberFormat="1" applyFont="1" applyBorder="1" applyAlignment="1">
      <alignment horizontal="right" vertical="center" wrapText="1"/>
    </xf>
    <xf numFmtId="3" fontId="78" fillId="0" borderId="24" xfId="4" applyNumberFormat="1" applyFont="1" applyBorder="1" applyAlignment="1">
      <alignment horizontal="right" vertical="center" wrapText="1"/>
    </xf>
    <xf numFmtId="0" fontId="12" fillId="23" borderId="1168" xfId="4" applyFont="1" applyFill="1" applyBorder="1" applyAlignment="1">
      <alignment horizontal="left" vertical="center"/>
    </xf>
    <xf numFmtId="4" fontId="12" fillId="23" borderId="1161" xfId="4" applyNumberFormat="1" applyFont="1" applyFill="1" applyBorder="1" applyAlignment="1">
      <alignment horizontal="right" vertical="center" wrapText="1"/>
    </xf>
    <xf numFmtId="4" fontId="12" fillId="23" borderId="1160" xfId="4" applyNumberFormat="1" applyFont="1" applyFill="1" applyBorder="1" applyAlignment="1">
      <alignment horizontal="right" vertical="center" wrapText="1"/>
    </xf>
    <xf numFmtId="3" fontId="12" fillId="23" borderId="1160" xfId="4" applyNumberFormat="1" applyFont="1" applyFill="1" applyBorder="1" applyAlignment="1">
      <alignment horizontal="right" vertical="center" wrapText="1"/>
    </xf>
    <xf numFmtId="1" fontId="57" fillId="23" borderId="1161" xfId="4" applyNumberFormat="1" applyFont="1" applyFill="1" applyBorder="1" applyAlignment="1">
      <alignment horizontal="center"/>
    </xf>
    <xf numFmtId="0" fontId="12" fillId="23" borderId="1160" xfId="4" applyFont="1" applyFill="1" applyBorder="1" applyAlignment="1">
      <alignment vertical="center" wrapText="1"/>
    </xf>
    <xf numFmtId="0" fontId="57" fillId="23" borderId="1161" xfId="4" applyFont="1" applyFill="1" applyBorder="1" applyAlignment="1">
      <alignment horizontal="center"/>
    </xf>
    <xf numFmtId="49" fontId="12" fillId="23" borderId="1162" xfId="4" applyNumberFormat="1" applyFont="1" applyFill="1" applyBorder="1" applyAlignment="1">
      <alignment horizontal="center" vertical="center"/>
    </xf>
    <xf numFmtId="0" fontId="79" fillId="0" borderId="10" xfId="4" applyFont="1" applyBorder="1" applyAlignment="1">
      <alignment horizontal="left" vertical="center" wrapText="1"/>
    </xf>
    <xf numFmtId="4" fontId="79" fillId="0" borderId="7" xfId="4" applyNumberFormat="1" applyFont="1" applyBorder="1" applyAlignment="1">
      <alignment horizontal="right" vertical="center" wrapText="1"/>
    </xf>
    <xf numFmtId="4" fontId="79" fillId="0" borderId="1" xfId="4" applyNumberFormat="1" applyFont="1" applyBorder="1" applyAlignment="1">
      <alignment horizontal="right" vertical="center" wrapText="1"/>
    </xf>
    <xf numFmtId="3" fontId="79" fillId="0" borderId="1" xfId="4" applyNumberFormat="1" applyFont="1" applyBorder="1" applyAlignment="1">
      <alignment horizontal="right" vertical="center" wrapText="1"/>
    </xf>
    <xf numFmtId="1" fontId="79" fillId="0" borderId="7" xfId="4" applyNumberFormat="1" applyFont="1" applyBorder="1" applyAlignment="1">
      <alignment horizontal="center" vertical="center"/>
    </xf>
    <xf numFmtId="49" fontId="79" fillId="0" borderId="1" xfId="4" applyNumberFormat="1" applyFont="1" applyBorder="1" applyAlignment="1">
      <alignment horizontal="left" vertical="center" wrapText="1"/>
    </xf>
    <xf numFmtId="49" fontId="79" fillId="0" borderId="7" xfId="4" applyNumberFormat="1" applyFont="1" applyBorder="1" applyAlignment="1">
      <alignment horizontal="center" vertical="center"/>
    </xf>
    <xf numFmtId="0" fontId="82" fillId="5" borderId="10" xfId="4" applyFont="1" applyFill="1" applyBorder="1" applyAlignment="1">
      <alignment horizontal="left" vertical="center" wrapText="1"/>
    </xf>
    <xf numFmtId="4" fontId="82" fillId="5" borderId="7" xfId="4" applyNumberFormat="1" applyFont="1" applyFill="1" applyBorder="1" applyAlignment="1">
      <alignment horizontal="right" vertical="center" wrapText="1"/>
    </xf>
    <xf numFmtId="4" fontId="82" fillId="5" borderId="1" xfId="4" applyNumberFormat="1" applyFont="1" applyFill="1" applyBorder="1" applyAlignment="1">
      <alignment horizontal="right" vertical="center" wrapText="1"/>
    </xf>
    <xf numFmtId="3" fontId="82" fillId="5" borderId="1" xfId="4" applyNumberFormat="1" applyFont="1" applyFill="1" applyBorder="1" applyAlignment="1">
      <alignment horizontal="right" vertical="center" wrapText="1"/>
    </xf>
    <xf numFmtId="49" fontId="89" fillId="5" borderId="1" xfId="4" applyNumberFormat="1" applyFont="1" applyFill="1" applyBorder="1" applyAlignment="1">
      <alignment horizontal="left" vertical="center" wrapText="1"/>
    </xf>
    <xf numFmtId="0" fontId="80" fillId="6" borderId="10" xfId="4" applyFont="1" applyFill="1" applyBorder="1" applyAlignment="1">
      <alignment horizontal="left" vertical="top" wrapText="1"/>
    </xf>
    <xf numFmtId="49" fontId="80" fillId="6" borderId="7" xfId="4" applyNumberFormat="1" applyFont="1" applyFill="1" applyBorder="1" applyAlignment="1">
      <alignment vertical="center"/>
    </xf>
    <xf numFmtId="0" fontId="80" fillId="0" borderId="38" xfId="4" applyFont="1" applyBorder="1" applyAlignment="1">
      <alignment horizontal="left" vertical="center" wrapText="1"/>
    </xf>
    <xf numFmtId="4" fontId="80" fillId="0" borderId="5" xfId="4" applyNumberFormat="1" applyFont="1" applyBorder="1" applyAlignment="1">
      <alignment horizontal="right" vertical="center" wrapText="1"/>
    </xf>
    <xf numFmtId="4" fontId="80" fillId="0" borderId="1157" xfId="4" applyNumberFormat="1" applyFont="1" applyBorder="1" applyAlignment="1">
      <alignment horizontal="right" vertical="center" wrapText="1"/>
    </xf>
    <xf numFmtId="3" fontId="80" fillId="0" borderId="1157" xfId="4" applyNumberFormat="1" applyFont="1" applyBorder="1" applyAlignment="1">
      <alignment horizontal="right" vertical="center" wrapText="1"/>
    </xf>
    <xf numFmtId="1" fontId="80" fillId="0" borderId="5" xfId="4" applyNumberFormat="1" applyFont="1" applyBorder="1" applyAlignment="1">
      <alignment horizontal="center" vertical="center"/>
    </xf>
    <xf numFmtId="49" fontId="80" fillId="0" borderId="0" xfId="4" applyNumberFormat="1" applyFont="1" applyAlignment="1">
      <alignment horizontal="left" vertical="center" wrapText="1"/>
    </xf>
    <xf numFmtId="49" fontId="80" fillId="0" borderId="3" xfId="4" applyNumberFormat="1" applyFont="1" applyBorder="1" applyAlignment="1">
      <alignment horizontal="center" vertical="center"/>
    </xf>
    <xf numFmtId="0" fontId="81" fillId="5" borderId="1161" xfId="4" applyFont="1" applyFill="1" applyBorder="1" applyAlignment="1">
      <alignment horizontal="left" vertical="center" wrapText="1"/>
    </xf>
    <xf numFmtId="4" fontId="81" fillId="5" borderId="1" xfId="4" applyNumberFormat="1" applyFont="1" applyFill="1" applyBorder="1" applyAlignment="1">
      <alignment horizontal="right" vertical="center" wrapText="1"/>
    </xf>
    <xf numFmtId="4" fontId="81" fillId="5" borderId="1161" xfId="4" applyNumberFormat="1" applyFont="1" applyFill="1" applyBorder="1" applyAlignment="1">
      <alignment horizontal="right" vertical="center" wrapText="1"/>
    </xf>
    <xf numFmtId="3" fontId="81" fillId="5" borderId="1" xfId="4" applyNumberFormat="1" applyFont="1" applyFill="1" applyBorder="1" applyAlignment="1">
      <alignment horizontal="right" vertical="center" wrapText="1"/>
    </xf>
    <xf numFmtId="1" fontId="85" fillId="5" borderId="7" xfId="4" applyNumberFormat="1" applyFont="1" applyFill="1" applyBorder="1" applyAlignment="1">
      <alignment horizontal="center" vertical="center"/>
    </xf>
    <xf numFmtId="49" fontId="85" fillId="5" borderId="1" xfId="4" applyNumberFormat="1" applyFont="1" applyFill="1" applyBorder="1" applyAlignment="1">
      <alignment horizontal="left" vertical="center" wrapText="1"/>
    </xf>
    <xf numFmtId="0" fontId="78" fillId="6" borderId="10" xfId="4" applyFont="1" applyFill="1" applyBorder="1" applyAlignment="1">
      <alignment horizontal="left" vertical="top" wrapText="1"/>
    </xf>
    <xf numFmtId="49" fontId="79" fillId="6" borderId="7" xfId="4" applyNumberFormat="1" applyFont="1" applyFill="1" applyBorder="1" applyAlignment="1">
      <alignment vertical="center" wrapText="1"/>
    </xf>
    <xf numFmtId="49" fontId="79" fillId="6" borderId="7" xfId="4" applyNumberFormat="1" applyFont="1" applyFill="1" applyBorder="1" applyAlignment="1">
      <alignment vertical="center"/>
    </xf>
    <xf numFmtId="0" fontId="78" fillId="0" borderId="1166" xfId="10" applyFont="1" applyBorder="1" applyAlignment="1">
      <alignment horizontal="left" vertical="top" wrapText="1"/>
    </xf>
    <xf numFmtId="3" fontId="78" fillId="6" borderId="173" xfId="4" applyNumberFormat="1" applyFont="1" applyFill="1" applyBorder="1" applyAlignment="1">
      <alignment horizontal="right" vertical="center" wrapText="1"/>
    </xf>
    <xf numFmtId="49" fontId="79" fillId="6" borderId="3" xfId="4" applyNumberFormat="1" applyFont="1" applyFill="1" applyBorder="1" applyAlignment="1">
      <alignment vertical="center" wrapText="1"/>
    </xf>
    <xf numFmtId="49" fontId="79" fillId="6" borderId="3" xfId="4" applyNumberFormat="1" applyFont="1" applyFill="1" applyBorder="1" applyAlignment="1">
      <alignment vertical="center"/>
    </xf>
    <xf numFmtId="0" fontId="89" fillId="5" borderId="1161" xfId="4" applyFont="1" applyFill="1" applyBorder="1" applyAlignment="1">
      <alignment horizontal="left" vertical="center"/>
    </xf>
    <xf numFmtId="4" fontId="88" fillId="5" borderId="1161" xfId="4" applyNumberFormat="1" applyFont="1" applyFill="1" applyBorder="1" applyAlignment="1">
      <alignment vertical="center" wrapText="1"/>
    </xf>
    <xf numFmtId="0" fontId="96" fillId="0" borderId="0" xfId="4" applyFont="1"/>
    <xf numFmtId="0" fontId="81" fillId="12" borderId="1161" xfId="4" applyFont="1" applyFill="1" applyBorder="1" applyAlignment="1">
      <alignment horizontal="left" vertical="center"/>
    </xf>
    <xf numFmtId="4" fontId="81" fillId="12" borderId="1160" xfId="4" applyNumberFormat="1" applyFont="1" applyFill="1" applyBorder="1" applyAlignment="1">
      <alignment horizontal="right" vertical="center" wrapText="1"/>
    </xf>
    <xf numFmtId="0" fontId="78" fillId="0" borderId="14" xfId="0" applyFont="1" applyBorder="1" applyAlignment="1">
      <alignment horizontal="left" vertical="top" wrapText="1"/>
    </xf>
    <xf numFmtId="4" fontId="78" fillId="0" borderId="7" xfId="4" applyNumberFormat="1" applyFont="1" applyBorder="1" applyAlignment="1">
      <alignment horizontal="right" vertical="center"/>
    </xf>
    <xf numFmtId="4" fontId="78" fillId="0" borderId="1" xfId="4" applyNumberFormat="1" applyFont="1" applyBorder="1" applyAlignment="1">
      <alignment horizontal="right" vertical="center"/>
    </xf>
    <xf numFmtId="4" fontId="78" fillId="0" borderId="7" xfId="4" applyNumberFormat="1" applyFont="1" applyBorder="1" applyAlignment="1">
      <alignment vertical="center"/>
    </xf>
    <xf numFmtId="3" fontId="78" fillId="0" borderId="1" xfId="4" applyNumberFormat="1" applyFont="1" applyBorder="1" applyAlignment="1">
      <alignment horizontal="right" vertical="center" wrapText="1"/>
    </xf>
    <xf numFmtId="49" fontId="78" fillId="0" borderId="1" xfId="4" applyNumberFormat="1" applyFont="1" applyBorder="1" applyAlignment="1">
      <alignment horizontal="left" vertical="center" wrapText="1"/>
    </xf>
    <xf numFmtId="49" fontId="78" fillId="0" borderId="7" xfId="4" applyNumberFormat="1" applyFont="1" applyBorder="1" applyAlignment="1">
      <alignment horizontal="center" vertical="center"/>
    </xf>
    <xf numFmtId="0" fontId="82" fillId="5" borderId="7" xfId="4" applyFont="1" applyFill="1" applyBorder="1" applyAlignment="1">
      <alignment horizontal="left" vertical="center" wrapText="1"/>
    </xf>
    <xf numFmtId="4" fontId="12" fillId="5" borderId="7" xfId="4" applyNumberFormat="1" applyFont="1" applyFill="1" applyBorder="1" applyAlignment="1">
      <alignment horizontal="right" vertical="center" wrapText="1"/>
    </xf>
    <xf numFmtId="4" fontId="12" fillId="5" borderId="1" xfId="4" applyNumberFormat="1" applyFont="1" applyFill="1" applyBorder="1" applyAlignment="1">
      <alignment horizontal="right" vertical="center" wrapText="1"/>
    </xf>
    <xf numFmtId="3" fontId="12" fillId="5" borderId="1" xfId="4" applyNumberFormat="1" applyFont="1" applyFill="1" applyBorder="1" applyAlignment="1">
      <alignment horizontal="right" vertical="center" wrapText="1"/>
    </xf>
    <xf numFmtId="1" fontId="12" fillId="5" borderId="7" xfId="4" applyNumberFormat="1" applyFont="1" applyFill="1" applyBorder="1" applyAlignment="1">
      <alignment horizontal="center" vertical="center"/>
    </xf>
    <xf numFmtId="49" fontId="12" fillId="5" borderId="1" xfId="4" applyNumberFormat="1" applyFont="1" applyFill="1" applyBorder="1" applyAlignment="1">
      <alignment horizontal="left" vertical="center" wrapText="1"/>
    </xf>
    <xf numFmtId="49" fontId="12" fillId="5" borderId="7" xfId="4" applyNumberFormat="1" applyFont="1" applyFill="1" applyBorder="1" applyAlignment="1">
      <alignment horizontal="center" vertical="center"/>
    </xf>
    <xf numFmtId="0" fontId="80" fillId="0" borderId="7" xfId="5" applyFont="1" applyBorder="1" applyAlignment="1">
      <alignment horizontal="left" vertical="center" wrapText="1"/>
    </xf>
    <xf numFmtId="49" fontId="80" fillId="6" borderId="1" xfId="4" applyNumberFormat="1" applyFont="1" applyFill="1" applyBorder="1" applyAlignment="1">
      <alignment horizontal="center" vertical="center" wrapText="1"/>
    </xf>
    <xf numFmtId="49" fontId="81" fillId="0" borderId="8" xfId="4" applyNumberFormat="1" applyFont="1" applyBorder="1" applyAlignment="1">
      <alignment vertical="center"/>
    </xf>
    <xf numFmtId="0" fontId="80" fillId="0" borderId="5" xfId="5" applyFont="1" applyBorder="1" applyAlignment="1">
      <alignment horizontal="left" vertical="center" wrapText="1"/>
    </xf>
    <xf numFmtId="4" fontId="80" fillId="6" borderId="5" xfId="4" applyNumberFormat="1" applyFont="1" applyFill="1" applyBorder="1" applyAlignment="1">
      <alignment horizontal="right" vertical="center"/>
    </xf>
    <xf numFmtId="4" fontId="80" fillId="6" borderId="1157" xfId="4" applyNumberFormat="1" applyFont="1" applyFill="1" applyBorder="1" applyAlignment="1">
      <alignment horizontal="right" vertical="center"/>
    </xf>
    <xf numFmtId="4" fontId="80" fillId="6" borderId="5" xfId="4" applyNumberFormat="1" applyFont="1" applyFill="1" applyBorder="1" applyAlignment="1">
      <alignment vertical="center"/>
    </xf>
    <xf numFmtId="1" fontId="80" fillId="6" borderId="5" xfId="4" applyNumberFormat="1" applyFont="1" applyFill="1" applyBorder="1" applyAlignment="1">
      <alignment horizontal="center" vertical="center"/>
    </xf>
    <xf numFmtId="0" fontId="85" fillId="5" borderId="14" xfId="4" applyFont="1" applyFill="1" applyBorder="1" applyAlignment="1">
      <alignment horizontal="left" vertical="center" wrapText="1"/>
    </xf>
    <xf numFmtId="0" fontId="80" fillId="0" borderId="7" xfId="4" applyFont="1" applyBorder="1" applyAlignment="1">
      <alignment horizontal="left" vertical="center" wrapText="1"/>
    </xf>
    <xf numFmtId="4" fontId="80" fillId="0" borderId="1" xfId="4" applyNumberFormat="1" applyFont="1" applyBorder="1" applyAlignment="1">
      <alignment horizontal="right" vertical="center" wrapText="1"/>
    </xf>
    <xf numFmtId="3" fontId="80" fillId="0" borderId="1" xfId="4" applyNumberFormat="1" applyFont="1" applyBorder="1" applyAlignment="1">
      <alignment horizontal="right" vertical="center" wrapText="1"/>
    </xf>
    <xf numFmtId="49" fontId="80" fillId="0" borderId="1" xfId="4" applyNumberFormat="1" applyFont="1" applyBorder="1" applyAlignment="1">
      <alignment horizontal="left" vertical="center" wrapText="1"/>
    </xf>
    <xf numFmtId="49" fontId="80" fillId="0" borderId="7" xfId="4" applyNumberFormat="1" applyFont="1" applyBorder="1" applyAlignment="1">
      <alignment horizontal="center" vertical="center"/>
    </xf>
    <xf numFmtId="4" fontId="81" fillId="5" borderId="1160" xfId="4" applyNumberFormat="1" applyFont="1" applyFill="1" applyBorder="1" applyAlignment="1">
      <alignment horizontal="right" vertical="center" wrapText="1"/>
    </xf>
    <xf numFmtId="3" fontId="81" fillId="5" borderId="1160" xfId="4" applyNumberFormat="1" applyFont="1" applyFill="1" applyBorder="1" applyAlignment="1">
      <alignment horizontal="right" vertical="center" wrapText="1"/>
    </xf>
    <xf numFmtId="49" fontId="81" fillId="5" borderId="1160" xfId="4" applyNumberFormat="1" applyFont="1" applyFill="1" applyBorder="1" applyAlignment="1">
      <alignment horizontal="left" vertical="center" wrapText="1"/>
    </xf>
    <xf numFmtId="0" fontId="80" fillId="12" borderId="1161" xfId="4" applyFont="1" applyFill="1" applyBorder="1" applyAlignment="1">
      <alignment horizontal="left" vertical="center" wrapText="1"/>
    </xf>
    <xf numFmtId="1" fontId="90" fillId="12" borderId="1161" xfId="4" applyNumberFormat="1" applyFont="1" applyFill="1" applyBorder="1" applyAlignment="1">
      <alignment horizontal="center" vertical="center"/>
    </xf>
    <xf numFmtId="49" fontId="81" fillId="12" borderId="1160" xfId="4" applyNumberFormat="1" applyFont="1" applyFill="1" applyBorder="1" applyAlignment="1">
      <alignment horizontal="left" vertical="center" wrapText="1"/>
    </xf>
    <xf numFmtId="49" fontId="90" fillId="12" borderId="1161" xfId="4" applyNumberFormat="1" applyFont="1" applyFill="1" applyBorder="1" applyAlignment="1">
      <alignment horizontal="center" vertical="center"/>
    </xf>
    <xf numFmtId="0" fontId="79" fillId="0" borderId="14" xfId="0" applyFont="1" applyBorder="1" applyAlignment="1">
      <alignment horizontal="left" vertical="center"/>
    </xf>
    <xf numFmtId="4" fontId="79" fillId="0" borderId="7" xfId="4" applyNumberFormat="1" applyFont="1" applyBorder="1" applyAlignment="1">
      <alignment horizontal="right" vertical="center"/>
    </xf>
    <xf numFmtId="4" fontId="79" fillId="0" borderId="1" xfId="4" applyNumberFormat="1" applyFont="1" applyBorder="1" applyAlignment="1">
      <alignment horizontal="right" vertical="center"/>
    </xf>
    <xf numFmtId="4" fontId="79" fillId="0" borderId="7" xfId="4" applyNumberFormat="1" applyFont="1" applyBorder="1" applyAlignment="1">
      <alignment vertical="center"/>
    </xf>
    <xf numFmtId="1" fontId="82" fillId="5" borderId="7" xfId="4" applyNumberFormat="1" applyFont="1" applyFill="1" applyBorder="1" applyAlignment="1">
      <alignment horizontal="center" vertical="center"/>
    </xf>
    <xf numFmtId="49" fontId="82" fillId="5" borderId="1" xfId="4" applyNumberFormat="1" applyFont="1" applyFill="1" applyBorder="1" applyAlignment="1">
      <alignment horizontal="left" vertical="center" wrapText="1"/>
    </xf>
    <xf numFmtId="49" fontId="82" fillId="5" borderId="7" xfId="4" applyNumberFormat="1" applyFont="1" applyFill="1" applyBorder="1" applyAlignment="1">
      <alignment horizontal="center" vertical="center"/>
    </xf>
    <xf numFmtId="1" fontId="82" fillId="12" borderId="1161" xfId="4" applyNumberFormat="1" applyFont="1" applyFill="1" applyBorder="1" applyAlignment="1">
      <alignment horizontal="center" vertical="center"/>
    </xf>
    <xf numFmtId="49" fontId="82" fillId="12" borderId="1160" xfId="4" applyNumberFormat="1" applyFont="1" applyFill="1" applyBorder="1" applyAlignment="1">
      <alignment horizontal="left" vertical="center" wrapText="1"/>
    </xf>
    <xf numFmtId="0" fontId="12" fillId="5" borderId="1161" xfId="4" applyFont="1" applyFill="1" applyBorder="1" applyAlignment="1">
      <alignment horizontal="left" vertical="center" wrapText="1"/>
    </xf>
    <xf numFmtId="0" fontId="12" fillId="5" borderId="7" xfId="4" applyFont="1" applyFill="1" applyBorder="1" applyAlignment="1">
      <alignment horizontal="left" vertical="center" wrapText="1"/>
    </xf>
    <xf numFmtId="0" fontId="12" fillId="12" borderId="1161" xfId="4" applyFont="1" applyFill="1" applyBorder="1" applyAlignment="1">
      <alignment horizontal="left" vertical="center" wrapText="1"/>
    </xf>
    <xf numFmtId="1" fontId="12" fillId="12" borderId="1161" xfId="4" applyNumberFormat="1" applyFont="1" applyFill="1" applyBorder="1" applyAlignment="1">
      <alignment horizontal="center" vertical="center"/>
    </xf>
    <xf numFmtId="49" fontId="12" fillId="12" borderId="1160" xfId="4" applyNumberFormat="1" applyFont="1" applyFill="1" applyBorder="1" applyAlignment="1">
      <alignment horizontal="left" vertical="center" wrapText="1"/>
    </xf>
    <xf numFmtId="4" fontId="78" fillId="6" borderId="7" xfId="4" applyNumberFormat="1" applyFont="1" applyFill="1" applyBorder="1" applyAlignment="1">
      <alignment horizontal="right" vertical="center"/>
    </xf>
    <xf numFmtId="49" fontId="82" fillId="0" borderId="7" xfId="4" applyNumberFormat="1" applyFont="1" applyBorder="1" applyAlignment="1">
      <alignment vertical="top"/>
    </xf>
    <xf numFmtId="0" fontId="78" fillId="0" borderId="38" xfId="4" applyFont="1" applyBorder="1" applyAlignment="1">
      <alignment horizontal="left" vertical="top" wrapText="1"/>
    </xf>
    <xf numFmtId="4" fontId="57" fillId="0" borderId="1157" xfId="4" applyNumberFormat="1" applyFont="1" applyBorder="1" applyAlignment="1">
      <alignment horizontal="right" vertical="center"/>
    </xf>
    <xf numFmtId="49" fontId="82" fillId="0" borderId="14" xfId="4" applyNumberFormat="1" applyFont="1" applyBorder="1" applyAlignment="1">
      <alignment vertical="top"/>
    </xf>
    <xf numFmtId="4" fontId="58" fillId="5" borderId="7" xfId="4" applyNumberFormat="1" applyFont="1" applyFill="1" applyBorder="1" applyAlignment="1">
      <alignment horizontal="right" vertical="center"/>
    </xf>
    <xf numFmtId="0" fontId="78" fillId="0" borderId="809" xfId="4" applyFont="1" applyBorder="1" applyAlignment="1">
      <alignment horizontal="left" vertical="top" wrapText="1"/>
    </xf>
    <xf numFmtId="4" fontId="78" fillId="6" borderId="9" xfId="4" applyNumberFormat="1" applyFont="1" applyFill="1" applyBorder="1" applyAlignment="1">
      <alignment horizontal="right" vertical="center"/>
    </xf>
    <xf numFmtId="4" fontId="78" fillId="6" borderId="447" xfId="4" applyNumberFormat="1" applyFont="1" applyFill="1" applyBorder="1" applyAlignment="1">
      <alignment horizontal="right" vertical="center"/>
    </xf>
    <xf numFmtId="4" fontId="78" fillId="6" borderId="9" xfId="4" applyNumberFormat="1" applyFont="1" applyFill="1" applyBorder="1" applyAlignment="1">
      <alignment horizontal="center" vertical="center"/>
    </xf>
    <xf numFmtId="3" fontId="57" fillId="6" borderId="27" xfId="4" applyNumberFormat="1" applyFont="1" applyFill="1" applyBorder="1" applyAlignment="1">
      <alignment horizontal="center" vertical="center"/>
    </xf>
    <xf numFmtId="49" fontId="92" fillId="6" borderId="7" xfId="4" applyNumberFormat="1" applyFont="1" applyFill="1" applyBorder="1" applyAlignment="1">
      <alignment vertical="center" wrapText="1"/>
    </xf>
    <xf numFmtId="49" fontId="92" fillId="6" borderId="7" xfId="4" applyNumberFormat="1" applyFont="1" applyFill="1" applyBorder="1" applyAlignment="1">
      <alignment vertical="center"/>
    </xf>
    <xf numFmtId="4" fontId="78" fillId="6" borderId="16" xfId="4" applyNumberFormat="1" applyFont="1" applyFill="1" applyBorder="1" applyAlignment="1">
      <alignment horizontal="right" vertical="center"/>
    </xf>
    <xf numFmtId="49" fontId="92" fillId="6" borderId="14" xfId="4" applyNumberFormat="1" applyFont="1" applyFill="1" applyBorder="1" applyAlignment="1">
      <alignment vertical="center" wrapText="1"/>
    </xf>
    <xf numFmtId="49" fontId="92" fillId="6" borderId="14" xfId="4" applyNumberFormat="1" applyFont="1" applyFill="1" applyBorder="1" applyAlignment="1">
      <alignment vertical="center"/>
    </xf>
    <xf numFmtId="49" fontId="92" fillId="6" borderId="3" xfId="4" applyNumberFormat="1" applyFont="1" applyFill="1" applyBorder="1" applyAlignment="1">
      <alignment vertical="center" wrapText="1"/>
    </xf>
    <xf numFmtId="49" fontId="92" fillId="6" borderId="3" xfId="4" applyNumberFormat="1" applyFont="1" applyFill="1" applyBorder="1" applyAlignment="1">
      <alignment vertical="center"/>
    </xf>
    <xf numFmtId="0" fontId="12" fillId="5" borderId="6" xfId="4" applyFont="1" applyFill="1" applyBorder="1" applyAlignment="1">
      <alignment horizontal="left" vertical="center" wrapText="1"/>
    </xf>
    <xf numFmtId="4" fontId="88" fillId="5" borderId="3" xfId="4" applyNumberFormat="1" applyFont="1" applyFill="1" applyBorder="1" applyAlignment="1">
      <alignment vertical="center"/>
    </xf>
    <xf numFmtId="4" fontId="88" fillId="5" borderId="28" xfId="4" applyNumberFormat="1" applyFont="1" applyFill="1" applyBorder="1" applyAlignment="1">
      <alignment vertical="center"/>
    </xf>
    <xf numFmtId="4" fontId="58" fillId="5" borderId="3" xfId="4" applyNumberFormat="1" applyFont="1" applyFill="1" applyBorder="1" applyAlignment="1">
      <alignment horizontal="right" vertical="center"/>
    </xf>
    <xf numFmtId="3" fontId="58" fillId="5" borderId="28" xfId="4" applyNumberFormat="1" applyFont="1" applyFill="1" applyBorder="1" applyAlignment="1">
      <alignment horizontal="right" vertical="center"/>
    </xf>
    <xf numFmtId="1" fontId="88" fillId="5" borderId="3" xfId="4" applyNumberFormat="1" applyFont="1" applyFill="1" applyBorder="1" applyAlignment="1">
      <alignment horizontal="center" vertical="center"/>
    </xf>
    <xf numFmtId="49" fontId="88" fillId="5" borderId="28" xfId="4" applyNumberFormat="1" applyFont="1" applyFill="1" applyBorder="1" applyAlignment="1">
      <alignment horizontal="left" vertical="center" wrapText="1"/>
    </xf>
    <xf numFmtId="49" fontId="88" fillId="5" borderId="3" xfId="4" applyNumberFormat="1" applyFont="1" applyFill="1" applyBorder="1" applyAlignment="1">
      <alignment horizontal="center" vertical="center"/>
    </xf>
    <xf numFmtId="49" fontId="12" fillId="0" borderId="3" xfId="4" applyNumberFormat="1" applyFont="1" applyBorder="1" applyAlignment="1">
      <alignment vertical="top"/>
    </xf>
    <xf numFmtId="0" fontId="78" fillId="12" borderId="1168" xfId="4" applyFont="1" applyFill="1" applyBorder="1" applyAlignment="1">
      <alignment horizontal="left" vertical="center" wrapText="1"/>
    </xf>
    <xf numFmtId="1" fontId="83" fillId="12" borderId="1161" xfId="4" applyNumberFormat="1" applyFont="1" applyFill="1" applyBorder="1" applyAlignment="1">
      <alignment horizontal="center" vertical="center"/>
    </xf>
    <xf numFmtId="49" fontId="83" fillId="12" borderId="1161" xfId="4" applyNumberFormat="1" applyFont="1" applyFill="1" applyBorder="1" applyAlignment="1">
      <alignment horizontal="center" vertical="center"/>
    </xf>
    <xf numFmtId="0" fontId="79" fillId="6" borderId="10" xfId="4" applyFont="1" applyFill="1" applyBorder="1" applyAlignment="1">
      <alignment horizontal="left" vertical="center" wrapText="1"/>
    </xf>
    <xf numFmtId="4" fontId="79" fillId="6" borderId="1" xfId="4" applyNumberFormat="1" applyFont="1" applyFill="1" applyBorder="1" applyAlignment="1">
      <alignment horizontal="right" vertical="center"/>
    </xf>
    <xf numFmtId="0" fontId="79" fillId="6" borderId="38" xfId="4" applyFont="1" applyFill="1" applyBorder="1" applyAlignment="1">
      <alignment horizontal="left" vertical="center" wrapText="1"/>
    </xf>
    <xf numFmtId="4" fontId="79" fillId="6" borderId="5" xfId="4" applyNumberFormat="1" applyFont="1" applyFill="1" applyBorder="1" applyAlignment="1">
      <alignment horizontal="right" vertical="center"/>
    </xf>
    <xf numFmtId="4" fontId="79" fillId="6" borderId="1157" xfId="4" applyNumberFormat="1" applyFont="1" applyFill="1" applyBorder="1" applyAlignment="1">
      <alignment horizontal="right" vertical="center"/>
    </xf>
    <xf numFmtId="4" fontId="79" fillId="6" borderId="5" xfId="4" applyNumberFormat="1" applyFont="1" applyFill="1" applyBorder="1" applyAlignment="1">
      <alignment vertical="center"/>
    </xf>
    <xf numFmtId="3" fontId="79" fillId="6" borderId="1157" xfId="4" applyNumberFormat="1" applyFont="1" applyFill="1" applyBorder="1" applyAlignment="1">
      <alignment horizontal="right" vertical="center" wrapText="1"/>
    </xf>
    <xf numFmtId="1" fontId="79" fillId="6" borderId="5" xfId="4" applyNumberFormat="1" applyFont="1" applyFill="1" applyBorder="1" applyAlignment="1">
      <alignment horizontal="center" vertical="center"/>
    </xf>
    <xf numFmtId="4" fontId="93" fillId="5" borderId="1161" xfId="4" applyNumberFormat="1" applyFont="1" applyFill="1" applyBorder="1" applyAlignment="1">
      <alignment horizontal="right" vertical="center"/>
    </xf>
    <xf numFmtId="4" fontId="93" fillId="5" borderId="1160" xfId="4" applyNumberFormat="1" applyFont="1" applyFill="1" applyBorder="1" applyAlignment="1">
      <alignment horizontal="right" vertical="center"/>
    </xf>
    <xf numFmtId="3" fontId="93" fillId="5" borderId="1160" xfId="4" applyNumberFormat="1" applyFont="1" applyFill="1" applyBorder="1" applyAlignment="1">
      <alignment horizontal="right" vertical="center"/>
    </xf>
    <xf numFmtId="49" fontId="89" fillId="5" borderId="1160" xfId="4" applyNumberFormat="1" applyFont="1" applyFill="1" applyBorder="1" applyAlignment="1">
      <alignment horizontal="left" vertical="center" wrapText="1"/>
    </xf>
    <xf numFmtId="0" fontId="98" fillId="0" borderId="1168" xfId="4" applyFont="1" applyBorder="1" applyAlignment="1">
      <alignment horizontal="left" vertical="center" wrapText="1"/>
    </xf>
    <xf numFmtId="4" fontId="79" fillId="6" borderId="1" xfId="4" applyNumberFormat="1" applyFont="1" applyFill="1" applyBorder="1" applyAlignment="1">
      <alignment vertical="center"/>
    </xf>
    <xf numFmtId="49" fontId="79" fillId="6" borderId="1160" xfId="4" applyNumberFormat="1" applyFont="1" applyFill="1" applyBorder="1" applyAlignment="1">
      <alignment vertical="center" wrapText="1"/>
    </xf>
    <xf numFmtId="49" fontId="92" fillId="6" borderId="1161" xfId="4" applyNumberFormat="1" applyFont="1" applyFill="1" applyBorder="1" applyAlignment="1">
      <alignment vertical="center"/>
    </xf>
    <xf numFmtId="4" fontId="91" fillId="5" borderId="7" xfId="4" applyNumberFormat="1" applyFont="1" applyFill="1" applyBorder="1" applyAlignment="1">
      <alignment horizontal="right" vertical="center"/>
    </xf>
    <xf numFmtId="4" fontId="91" fillId="5" borderId="1" xfId="4" applyNumberFormat="1" applyFont="1" applyFill="1" applyBorder="1" applyAlignment="1">
      <alignment horizontal="right" vertical="center"/>
    </xf>
    <xf numFmtId="3" fontId="91" fillId="5" borderId="1" xfId="4" applyNumberFormat="1" applyFont="1" applyFill="1" applyBorder="1" applyAlignment="1">
      <alignment horizontal="right" vertical="center"/>
    </xf>
    <xf numFmtId="49" fontId="82" fillId="5" borderId="1160" xfId="4" applyNumberFormat="1" applyFont="1" applyFill="1" applyBorder="1" applyAlignment="1">
      <alignment vertical="center" wrapText="1"/>
    </xf>
    <xf numFmtId="0" fontId="79" fillId="12" borderId="1168" xfId="4" applyFont="1" applyFill="1" applyBorder="1" applyAlignment="1">
      <alignment horizontal="left" vertical="center" wrapText="1"/>
    </xf>
    <xf numFmtId="1" fontId="92" fillId="12" borderId="1161" xfId="4" applyNumberFormat="1" applyFont="1" applyFill="1" applyBorder="1" applyAlignment="1">
      <alignment horizontal="center" vertical="center"/>
    </xf>
    <xf numFmtId="49" fontId="92" fillId="12" borderId="1161" xfId="4" applyNumberFormat="1" applyFont="1" applyFill="1" applyBorder="1" applyAlignment="1">
      <alignment horizontal="center" vertical="center"/>
    </xf>
    <xf numFmtId="4" fontId="79" fillId="6" borderId="1161" xfId="4" applyNumberFormat="1" applyFont="1" applyFill="1" applyBorder="1" applyAlignment="1">
      <alignment horizontal="right" vertical="center"/>
    </xf>
    <xf numFmtId="4" fontId="79" fillId="6" borderId="1160" xfId="4" applyNumberFormat="1" applyFont="1" applyFill="1" applyBorder="1" applyAlignment="1">
      <alignment horizontal="right" vertical="center"/>
    </xf>
    <xf numFmtId="4" fontId="79" fillId="6" borderId="1161" xfId="4" applyNumberFormat="1" applyFont="1" applyFill="1" applyBorder="1" applyAlignment="1">
      <alignment horizontal="center" vertical="center"/>
    </xf>
    <xf numFmtId="3" fontId="33" fillId="6" borderId="1160" xfId="4" applyNumberFormat="1" applyFont="1" applyFill="1" applyBorder="1" applyAlignment="1">
      <alignment horizontal="center" vertical="center"/>
    </xf>
    <xf numFmtId="49" fontId="79" fillId="6" borderId="1160" xfId="4" applyNumberFormat="1" applyFont="1" applyFill="1" applyBorder="1" applyAlignment="1">
      <alignment horizontal="center" vertical="center" wrapText="1"/>
    </xf>
    <xf numFmtId="49" fontId="92" fillId="6" borderId="1161" xfId="4" applyNumberFormat="1" applyFont="1" applyFill="1" applyBorder="1" applyAlignment="1">
      <alignment horizontal="center" vertical="center"/>
    </xf>
    <xf numFmtId="0" fontId="79" fillId="5" borderId="10" xfId="5" applyFont="1" applyFill="1" applyBorder="1" applyAlignment="1">
      <alignment horizontal="left" vertical="center" wrapText="1"/>
    </xf>
    <xf numFmtId="4" fontId="93" fillId="5" borderId="1" xfId="4" applyNumberFormat="1" applyFont="1" applyFill="1" applyBorder="1" applyAlignment="1">
      <alignment horizontal="right" vertical="center"/>
    </xf>
    <xf numFmtId="0" fontId="99" fillId="0" borderId="1168" xfId="4" applyFont="1" applyBorder="1" applyAlignment="1">
      <alignment horizontal="left" vertical="center" wrapText="1"/>
    </xf>
    <xf numFmtId="4" fontId="78" fillId="6" borderId="1" xfId="4" applyNumberFormat="1" applyFont="1" applyFill="1" applyBorder="1" applyAlignment="1">
      <alignment vertical="center"/>
    </xf>
    <xf numFmtId="49" fontId="78" fillId="6" borderId="1160" xfId="4" applyNumberFormat="1" applyFont="1" applyFill="1" applyBorder="1" applyAlignment="1">
      <alignment vertical="center" wrapText="1"/>
    </xf>
    <xf numFmtId="49" fontId="83" fillId="6" borderId="1161" xfId="4" applyNumberFormat="1" applyFont="1" applyFill="1" applyBorder="1" applyAlignment="1">
      <alignment vertical="center"/>
    </xf>
    <xf numFmtId="0" fontId="12" fillId="5" borderId="10" xfId="4" applyFont="1" applyFill="1" applyBorder="1" applyAlignment="1">
      <alignment horizontal="left" vertical="center" wrapText="1"/>
    </xf>
    <xf numFmtId="4" fontId="55" fillId="5" borderId="7" xfId="4" applyNumberFormat="1" applyFont="1" applyFill="1" applyBorder="1" applyAlignment="1">
      <alignment horizontal="right" vertical="center"/>
    </xf>
    <xf numFmtId="4" fontId="55" fillId="5" borderId="1" xfId="4" applyNumberFormat="1" applyFont="1" applyFill="1" applyBorder="1" applyAlignment="1">
      <alignment horizontal="right" vertical="center"/>
    </xf>
    <xf numFmtId="3" fontId="55" fillId="5" borderId="1" xfId="4" applyNumberFormat="1" applyFont="1" applyFill="1" applyBorder="1" applyAlignment="1">
      <alignment horizontal="right" vertical="center"/>
    </xf>
    <xf numFmtId="49" fontId="12" fillId="5" borderId="1160" xfId="4" applyNumberFormat="1" applyFont="1" applyFill="1" applyBorder="1" applyAlignment="1">
      <alignment vertical="center" wrapText="1"/>
    </xf>
    <xf numFmtId="0" fontId="78" fillId="5" borderId="10" xfId="4" applyFont="1" applyFill="1" applyBorder="1" applyAlignment="1">
      <alignment horizontal="left" vertical="center" wrapText="1"/>
    </xf>
    <xf numFmtId="0" fontId="79" fillId="5" borderId="10" xfId="4" applyFont="1" applyFill="1" applyBorder="1" applyAlignment="1">
      <alignment horizontal="left" vertical="center" wrapText="1"/>
    </xf>
    <xf numFmtId="3" fontId="89" fillId="5" borderId="1160" xfId="4" applyNumberFormat="1" applyFont="1" applyFill="1" applyBorder="1" applyAlignment="1">
      <alignment horizontal="right" vertical="center" wrapText="1"/>
    </xf>
    <xf numFmtId="0" fontId="78" fillId="6" borderId="809" xfId="4" applyFont="1" applyFill="1" applyBorder="1" applyAlignment="1">
      <alignment horizontal="left" vertical="center" wrapText="1"/>
    </xf>
    <xf numFmtId="4" fontId="78" fillId="6" borderId="447" xfId="4" applyNumberFormat="1" applyFont="1" applyFill="1" applyBorder="1" applyAlignment="1">
      <alignment vertical="center"/>
    </xf>
    <xf numFmtId="3" fontId="57" fillId="6" borderId="447" xfId="4" applyNumberFormat="1" applyFont="1" applyFill="1" applyBorder="1" applyAlignment="1">
      <alignment horizontal="right" vertical="center"/>
    </xf>
    <xf numFmtId="0" fontId="78" fillId="6" borderId="30" xfId="4" applyFont="1" applyFill="1" applyBorder="1" applyAlignment="1">
      <alignment horizontal="left" vertical="center" wrapText="1"/>
    </xf>
    <xf numFmtId="4" fontId="78" fillId="6" borderId="14" xfId="4" applyNumberFormat="1" applyFont="1" applyFill="1" applyBorder="1" applyAlignment="1">
      <alignment vertical="center"/>
    </xf>
    <xf numFmtId="4" fontId="78" fillId="6" borderId="0" xfId="4" applyNumberFormat="1" applyFont="1" applyFill="1" applyAlignment="1">
      <alignment vertical="center"/>
    </xf>
    <xf numFmtId="3" fontId="57" fillId="6" borderId="0" xfId="4" applyNumberFormat="1" applyFont="1" applyFill="1" applyAlignment="1">
      <alignment horizontal="right" vertical="center"/>
    </xf>
    <xf numFmtId="0" fontId="12" fillId="5" borderId="1168" xfId="4" applyFont="1" applyFill="1" applyBorder="1" applyAlignment="1">
      <alignment horizontal="left" vertical="center" wrapText="1"/>
    </xf>
    <xf numFmtId="4" fontId="78" fillId="6" borderId="3" xfId="4" applyNumberFormat="1" applyFont="1" applyFill="1" applyBorder="1" applyAlignment="1">
      <alignment vertical="center"/>
    </xf>
    <xf numFmtId="4" fontId="10" fillId="0" borderId="3" xfId="4" applyNumberFormat="1" applyFont="1" applyBorder="1" applyAlignment="1">
      <alignment vertical="center"/>
    </xf>
    <xf numFmtId="49" fontId="83" fillId="6" borderId="7" xfId="4" applyNumberFormat="1" applyFont="1" applyFill="1" applyBorder="1" applyAlignment="1">
      <alignment horizontal="center" vertical="center"/>
    </xf>
    <xf numFmtId="4" fontId="88" fillId="5" borderId="1160" xfId="4" applyNumberFormat="1" applyFont="1" applyFill="1" applyBorder="1" applyAlignment="1">
      <alignment vertical="center"/>
    </xf>
    <xf numFmtId="4" fontId="57" fillId="0" borderId="9" xfId="4" applyNumberFormat="1" applyFont="1" applyBorder="1" applyAlignment="1">
      <alignment horizontal="right" vertical="center"/>
    </xf>
    <xf numFmtId="3" fontId="57" fillId="0" borderId="1" xfId="4" applyNumberFormat="1" applyFont="1" applyBorder="1" applyAlignment="1">
      <alignment horizontal="right" vertical="center"/>
    </xf>
    <xf numFmtId="4" fontId="57" fillId="0" borderId="1159" xfId="4" applyNumberFormat="1" applyFont="1" applyBorder="1" applyAlignment="1">
      <alignment horizontal="right" vertical="center"/>
    </xf>
    <xf numFmtId="3" fontId="57" fillId="0" borderId="1165" xfId="4" applyNumberFormat="1" applyFont="1" applyBorder="1" applyAlignment="1">
      <alignment horizontal="right" vertical="center"/>
    </xf>
    <xf numFmtId="1" fontId="78" fillId="0" borderId="1164" xfId="4" applyNumberFormat="1" applyFont="1" applyBorder="1" applyAlignment="1">
      <alignment horizontal="center" vertical="center"/>
    </xf>
    <xf numFmtId="0" fontId="14" fillId="0" borderId="0" xfId="4" applyFont="1"/>
    <xf numFmtId="4" fontId="57" fillId="0" borderId="3" xfId="4" applyNumberFormat="1" applyFont="1" applyBorder="1" applyAlignment="1">
      <alignment horizontal="right" vertical="center"/>
    </xf>
    <xf numFmtId="4" fontId="57" fillId="0" borderId="28" xfId="4" applyNumberFormat="1" applyFont="1" applyBorder="1" applyAlignment="1">
      <alignment horizontal="right" vertical="center"/>
    </xf>
    <xf numFmtId="3" fontId="57" fillId="0" borderId="4" xfId="4" applyNumberFormat="1" applyFont="1" applyBorder="1" applyAlignment="1">
      <alignment horizontal="right" vertical="center"/>
    </xf>
    <xf numFmtId="49" fontId="78" fillId="0" borderId="3" xfId="4" applyNumberFormat="1" applyFont="1" applyBorder="1" applyAlignment="1">
      <alignment vertical="center" wrapText="1"/>
    </xf>
    <xf numFmtId="49" fontId="78" fillId="0" borderId="3" xfId="4" applyNumberFormat="1" applyFont="1" applyBorder="1" applyAlignment="1">
      <alignment vertical="center"/>
    </xf>
    <xf numFmtId="4" fontId="55" fillId="5" borderId="1161" xfId="4" applyNumberFormat="1" applyFont="1" applyFill="1" applyBorder="1" applyAlignment="1">
      <alignment horizontal="right" vertical="center"/>
    </xf>
    <xf numFmtId="4" fontId="55" fillId="5" borderId="1162" xfId="4" applyNumberFormat="1" applyFont="1" applyFill="1" applyBorder="1" applyAlignment="1">
      <alignment horizontal="right" vertical="center"/>
    </xf>
    <xf numFmtId="3" fontId="55" fillId="5" borderId="1162" xfId="4" applyNumberFormat="1" applyFont="1" applyFill="1" applyBorder="1" applyAlignment="1">
      <alignment horizontal="right" vertical="center"/>
    </xf>
    <xf numFmtId="1" fontId="12" fillId="5" borderId="1161" xfId="4" applyNumberFormat="1" applyFont="1" applyFill="1" applyBorder="1" applyAlignment="1">
      <alignment horizontal="center" vertical="center"/>
    </xf>
    <xf numFmtId="49" fontId="12" fillId="5" borderId="1161" xfId="4" applyNumberFormat="1" applyFont="1" applyFill="1" applyBorder="1" applyAlignment="1">
      <alignment horizontal="left" vertical="center" wrapText="1"/>
    </xf>
    <xf numFmtId="49" fontId="83" fillId="6" borderId="14" xfId="4" applyNumberFormat="1" applyFont="1" applyFill="1" applyBorder="1" applyAlignment="1">
      <alignment horizontal="center" vertical="center"/>
    </xf>
    <xf numFmtId="0" fontId="78" fillId="6" borderId="1163" xfId="4" applyFont="1" applyFill="1" applyBorder="1" applyAlignment="1">
      <alignment horizontal="left" vertical="center" wrapText="1"/>
    </xf>
    <xf numFmtId="1" fontId="78" fillId="6" borderId="1164" xfId="4" applyNumberFormat="1" applyFont="1" applyFill="1" applyBorder="1" applyAlignment="1">
      <alignment horizontal="center" vertical="center"/>
    </xf>
    <xf numFmtId="0" fontId="78" fillId="6" borderId="1166" xfId="4" applyFont="1" applyFill="1" applyBorder="1" applyAlignment="1">
      <alignment horizontal="left" vertical="center" wrapText="1"/>
    </xf>
    <xf numFmtId="0" fontId="78" fillId="6" borderId="38" xfId="4" applyFont="1" applyFill="1" applyBorder="1" applyAlignment="1">
      <alignment horizontal="left" vertical="center" wrapText="1"/>
    </xf>
    <xf numFmtId="0" fontId="93" fillId="5" borderId="1168" xfId="4" applyFont="1" applyFill="1" applyBorder="1" applyAlignment="1">
      <alignment horizontal="left" vertical="center"/>
    </xf>
    <xf numFmtId="0" fontId="58" fillId="5" borderId="1160" xfId="4" applyFont="1" applyFill="1" applyBorder="1" applyAlignment="1">
      <alignment vertical="center" wrapText="1"/>
    </xf>
    <xf numFmtId="0" fontId="88" fillId="17" borderId="3" xfId="4" applyFont="1" applyFill="1" applyBorder="1" applyAlignment="1">
      <alignment horizontal="center" vertical="center" wrapText="1"/>
    </xf>
    <xf numFmtId="0" fontId="88" fillId="17" borderId="4" xfId="4" applyFont="1" applyFill="1" applyBorder="1" applyAlignment="1">
      <alignment horizontal="center" vertical="center" wrapText="1"/>
    </xf>
    <xf numFmtId="0" fontId="88" fillId="0" borderId="0" xfId="4" applyFont="1" applyAlignment="1">
      <alignment horizontal="center" vertical="center" wrapText="1"/>
    </xf>
    <xf numFmtId="0" fontId="3" fillId="0" borderId="0" xfId="11"/>
    <xf numFmtId="3" fontId="101" fillId="0" borderId="0" xfId="11" applyNumberFormat="1" applyFont="1"/>
    <xf numFmtId="2" fontId="3" fillId="0" borderId="0" xfId="11" applyNumberFormat="1"/>
    <xf numFmtId="0" fontId="3" fillId="0" borderId="0" xfId="11" applyAlignment="1">
      <alignment horizontal="right"/>
    </xf>
    <xf numFmtId="3" fontId="79" fillId="0" borderId="0" xfId="12" applyNumberFormat="1" applyFont="1" applyAlignment="1">
      <alignment vertical="center"/>
    </xf>
    <xf numFmtId="3" fontId="79" fillId="0" borderId="0" xfId="13" applyNumberFormat="1" applyFont="1" applyAlignment="1">
      <alignment vertical="center"/>
    </xf>
    <xf numFmtId="4" fontId="12" fillId="3" borderId="1161" xfId="12" applyNumberFormat="1" applyFont="1" applyFill="1" applyBorder="1" applyAlignment="1">
      <alignment horizontal="right" vertical="center"/>
    </xf>
    <xf numFmtId="3" fontId="12" fillId="3" borderId="1162" xfId="12" applyNumberFormat="1" applyFont="1" applyFill="1" applyBorder="1" applyAlignment="1">
      <alignment horizontal="right" vertical="center"/>
    </xf>
    <xf numFmtId="0" fontId="12" fillId="3" borderId="1162" xfId="12" applyFont="1" applyFill="1" applyBorder="1" applyAlignment="1">
      <alignment horizontal="center" vertical="center"/>
    </xf>
    <xf numFmtId="4" fontId="78" fillId="0" borderId="9" xfId="12" applyNumberFormat="1" applyFont="1" applyBorder="1" applyAlignment="1">
      <alignment vertical="center"/>
    </xf>
    <xf numFmtId="3" fontId="78" fillId="0" borderId="27" xfId="12" applyNumberFormat="1" applyFont="1" applyBorder="1" applyAlignment="1">
      <alignment vertical="center"/>
    </xf>
    <xf numFmtId="4" fontId="80" fillId="0" borderId="9" xfId="13" applyNumberFormat="1" applyFont="1" applyBorder="1" applyAlignment="1">
      <alignment vertical="center"/>
    </xf>
    <xf numFmtId="0" fontId="78" fillId="24" borderId="447" xfId="14" applyFont="1" applyFill="1" applyBorder="1" applyAlignment="1">
      <alignment horizontal="left" vertical="center"/>
    </xf>
    <xf numFmtId="0" fontId="78" fillId="24" borderId="9" xfId="14" applyFont="1" applyFill="1" applyBorder="1" applyAlignment="1">
      <alignment horizontal="center" vertical="center"/>
    </xf>
    <xf numFmtId="0" fontId="81" fillId="0" borderId="1165" xfId="13" applyFont="1" applyBorder="1" applyAlignment="1">
      <alignment horizontal="center" vertical="center"/>
    </xf>
    <xf numFmtId="4" fontId="78" fillId="0" borderId="1164" xfId="12" applyNumberFormat="1" applyFont="1" applyBorder="1" applyAlignment="1">
      <alignment vertical="center"/>
    </xf>
    <xf numFmtId="3" fontId="78" fillId="0" borderId="1165" xfId="12" applyNumberFormat="1" applyFont="1" applyBorder="1" applyAlignment="1">
      <alignment vertical="center"/>
    </xf>
    <xf numFmtId="4" fontId="80" fillId="0" borderId="1164" xfId="13" applyNumberFormat="1" applyFont="1" applyBorder="1" applyAlignment="1">
      <alignment vertical="center"/>
    </xf>
    <xf numFmtId="0" fontId="78" fillId="24" borderId="1159" xfId="14" applyFont="1" applyFill="1" applyBorder="1" applyAlignment="1">
      <alignment horizontal="left" vertical="center" wrapText="1"/>
    </xf>
    <xf numFmtId="0" fontId="78" fillId="24" borderId="1164" xfId="14" applyFont="1" applyFill="1" applyBorder="1" applyAlignment="1">
      <alignment horizontal="center" vertical="center"/>
    </xf>
    <xf numFmtId="3" fontId="28" fillId="0" borderId="0" xfId="11" applyNumberFormat="1" applyFont="1"/>
    <xf numFmtId="0" fontId="78" fillId="24" borderId="1164" xfId="14" applyFont="1" applyFill="1" applyBorder="1" applyAlignment="1">
      <alignment horizontal="center" vertical="center" wrapText="1"/>
    </xf>
    <xf numFmtId="0" fontId="81" fillId="0" borderId="1119" xfId="13" applyFont="1" applyBorder="1" applyAlignment="1">
      <alignment horizontal="center" vertical="center"/>
    </xf>
    <xf numFmtId="4" fontId="80" fillId="0" borderId="1164" xfId="12" applyNumberFormat="1" applyFont="1" applyBorder="1" applyAlignment="1">
      <alignment vertical="center"/>
    </xf>
    <xf numFmtId="3" fontId="80" fillId="0" borderId="1165" xfId="12" applyNumberFormat="1" applyFont="1" applyBorder="1" applyAlignment="1">
      <alignment vertical="center"/>
    </xf>
    <xf numFmtId="0" fontId="81" fillId="0" borderId="16" xfId="13" applyFont="1" applyBorder="1" applyAlignment="1">
      <alignment horizontal="center" vertical="center"/>
    </xf>
    <xf numFmtId="0" fontId="81" fillId="0" borderId="1164" xfId="13" applyFont="1" applyBorder="1" applyAlignment="1">
      <alignment horizontal="center" vertical="center"/>
    </xf>
    <xf numFmtId="0" fontId="80" fillId="0" borderId="14" xfId="11" applyFont="1" applyBorder="1" applyAlignment="1">
      <alignment vertical="center"/>
    </xf>
    <xf numFmtId="3" fontId="78" fillId="6" borderId="0" xfId="12" applyNumberFormat="1" applyFont="1" applyFill="1" applyAlignment="1">
      <alignment vertical="center"/>
    </xf>
    <xf numFmtId="4" fontId="78" fillId="0" borderId="5" xfId="12" applyNumberFormat="1" applyFont="1" applyBorder="1" applyAlignment="1">
      <alignment vertical="center"/>
    </xf>
    <xf numFmtId="3" fontId="78" fillId="0" borderId="24" xfId="12" applyNumberFormat="1" applyFont="1" applyBorder="1" applyAlignment="1">
      <alignment vertical="center"/>
    </xf>
    <xf numFmtId="4" fontId="80" fillId="0" borderId="5" xfId="13" applyNumberFormat="1" applyFont="1" applyBorder="1" applyAlignment="1">
      <alignment vertical="center"/>
    </xf>
    <xf numFmtId="0" fontId="78" fillId="24" borderId="1157" xfId="14" applyFont="1" applyFill="1" applyBorder="1" applyAlignment="1">
      <alignment horizontal="left" vertical="center" wrapText="1"/>
    </xf>
    <xf numFmtId="0" fontId="78" fillId="24" borderId="5" xfId="14" applyFont="1" applyFill="1" applyBorder="1" applyAlignment="1">
      <alignment horizontal="center" vertical="center" wrapText="1"/>
    </xf>
    <xf numFmtId="0" fontId="81" fillId="0" borderId="24" xfId="13" applyFont="1" applyBorder="1" applyAlignment="1">
      <alignment horizontal="center" vertical="center"/>
    </xf>
    <xf numFmtId="0" fontId="78" fillId="3" borderId="1161" xfId="12" applyFont="1" applyFill="1" applyBorder="1" applyAlignment="1">
      <alignment horizontal="center" vertical="center"/>
    </xf>
    <xf numFmtId="0" fontId="80" fillId="3" borderId="1162" xfId="13" applyFont="1" applyFill="1" applyBorder="1" applyAlignment="1">
      <alignment horizontal="center" vertical="center"/>
    </xf>
    <xf numFmtId="0" fontId="78" fillId="3" borderId="1162" xfId="12" applyFont="1" applyFill="1" applyBorder="1" applyAlignment="1">
      <alignment horizontal="center" vertical="center"/>
    </xf>
    <xf numFmtId="0" fontId="78" fillId="3" borderId="1160" xfId="12" applyFont="1" applyFill="1" applyBorder="1" applyAlignment="1">
      <alignment horizontal="center" vertical="center"/>
    </xf>
    <xf numFmtId="0" fontId="81" fillId="3" borderId="1161" xfId="13" applyFont="1" applyFill="1" applyBorder="1" applyAlignment="1">
      <alignment horizontal="center" vertical="center"/>
    </xf>
    <xf numFmtId="0" fontId="83" fillId="0" borderId="1" xfId="12" applyFont="1" applyBorder="1" applyAlignment="1">
      <alignment horizontal="right" vertical="center" wrapText="1"/>
    </xf>
    <xf numFmtId="0" fontId="88" fillId="24" borderId="0" xfId="12" applyFont="1" applyFill="1" applyAlignment="1">
      <alignment horizontal="center" vertical="center" wrapText="1"/>
    </xf>
    <xf numFmtId="0" fontId="88" fillId="0" borderId="0" xfId="12" applyFont="1" applyAlignment="1">
      <alignment horizontal="center" vertical="center" wrapText="1"/>
    </xf>
    <xf numFmtId="0" fontId="80" fillId="0" borderId="0" xfId="13" applyFont="1"/>
    <xf numFmtId="0" fontId="71" fillId="0" borderId="0" xfId="15"/>
    <xf numFmtId="4" fontId="12" fillId="17" borderId="1170" xfId="15" applyNumberFormat="1" applyFont="1" applyFill="1" applyBorder="1" applyAlignment="1">
      <alignment horizontal="right" vertical="center"/>
    </xf>
    <xf numFmtId="4" fontId="12" fillId="17" borderId="1171" xfId="15" applyNumberFormat="1" applyFont="1" applyFill="1" applyBorder="1" applyAlignment="1">
      <alignment horizontal="right" vertical="center"/>
    </xf>
    <xf numFmtId="3" fontId="12" fillId="17" borderId="1170" xfId="15" applyNumberFormat="1" applyFont="1" applyFill="1" applyBorder="1" applyAlignment="1">
      <alignment horizontal="right" vertical="center"/>
    </xf>
    <xf numFmtId="0" fontId="81" fillId="17" borderId="1172" xfId="15" applyFont="1" applyFill="1" applyBorder="1" applyAlignment="1">
      <alignment horizontal="center" vertical="center"/>
    </xf>
    <xf numFmtId="4" fontId="78" fillId="0" borderId="1164" xfId="15" applyNumberFormat="1" applyFont="1" applyBorder="1" applyAlignment="1">
      <alignment horizontal="right" vertical="center"/>
    </xf>
    <xf numFmtId="4" fontId="78" fillId="0" borderId="1159" xfId="15" applyNumberFormat="1" applyFont="1" applyBorder="1" applyAlignment="1">
      <alignment vertical="center" wrapText="1"/>
    </xf>
    <xf numFmtId="3" fontId="78" fillId="0" borderId="1164" xfId="15" applyNumberFormat="1" applyFont="1" applyBorder="1" applyAlignment="1">
      <alignment horizontal="right" vertical="center"/>
    </xf>
    <xf numFmtId="0" fontId="78" fillId="0" borderId="1119" xfId="16" applyFont="1" applyBorder="1" applyAlignment="1">
      <alignment horizontal="left" vertical="center" wrapText="1"/>
    </xf>
    <xf numFmtId="2" fontId="78" fillId="0" borderId="0" xfId="15" applyNumberFormat="1" applyFont="1" applyAlignment="1">
      <alignment horizontal="right" vertical="center"/>
    </xf>
    <xf numFmtId="0" fontId="78" fillId="0" borderId="1119" xfId="15" applyFont="1" applyBorder="1" applyAlignment="1">
      <alignment horizontal="left" vertical="center"/>
    </xf>
    <xf numFmtId="2" fontId="78" fillId="0" borderId="1164" xfId="15" applyNumberFormat="1" applyFont="1" applyBorder="1" applyAlignment="1">
      <alignment horizontal="right" vertical="center"/>
    </xf>
    <xf numFmtId="0" fontId="78" fillId="0" borderId="1165" xfId="15" applyFont="1" applyBorder="1" applyAlignment="1">
      <alignment horizontal="left" vertical="center"/>
    </xf>
    <xf numFmtId="0" fontId="83" fillId="0" borderId="1173" xfId="15" applyFont="1" applyBorder="1" applyAlignment="1">
      <alignment horizontal="center" vertical="center"/>
    </xf>
    <xf numFmtId="0" fontId="83" fillId="0" borderId="173" xfId="15" applyFont="1" applyBorder="1" applyAlignment="1">
      <alignment horizontal="center" vertical="center"/>
    </xf>
    <xf numFmtId="0" fontId="90" fillId="0" borderId="1173" xfId="15" applyFont="1" applyBorder="1" applyAlignment="1">
      <alignment horizontal="center" vertical="center"/>
    </xf>
    <xf numFmtId="0" fontId="90" fillId="0" borderId="1174" xfId="15" applyFont="1" applyBorder="1" applyAlignment="1">
      <alignment horizontal="center" vertical="center"/>
    </xf>
    <xf numFmtId="0" fontId="12" fillId="17" borderId="1170" xfId="15" applyFont="1" applyFill="1" applyBorder="1" applyAlignment="1">
      <alignment horizontal="center" vertical="center" wrapText="1"/>
    </xf>
    <xf numFmtId="0" fontId="12" fillId="17" borderId="1171" xfId="15" applyFont="1" applyFill="1" applyBorder="1" applyAlignment="1">
      <alignment horizontal="center" vertical="center"/>
    </xf>
    <xf numFmtId="0" fontId="81" fillId="17" borderId="1170" xfId="15" applyFont="1" applyFill="1" applyBorder="1" applyAlignment="1">
      <alignment horizontal="center" vertical="center"/>
    </xf>
    <xf numFmtId="0" fontId="104" fillId="0" borderId="0" xfId="15" applyFont="1"/>
    <xf numFmtId="0" fontId="105" fillId="0" borderId="0" xfId="15" applyFont="1"/>
    <xf numFmtId="0" fontId="12" fillId="17" borderId="1172" xfId="15" applyFont="1" applyFill="1" applyBorder="1" applyAlignment="1">
      <alignment horizontal="center" vertical="center"/>
    </xf>
    <xf numFmtId="4" fontId="71" fillId="0" borderId="0" xfId="15" applyNumberFormat="1"/>
    <xf numFmtId="3" fontId="71" fillId="0" borderId="0" xfId="15" applyNumberFormat="1"/>
    <xf numFmtId="4" fontId="78" fillId="0" borderId="0" xfId="15" applyNumberFormat="1" applyFont="1" applyAlignment="1">
      <alignment horizontal="right" vertical="center"/>
    </xf>
    <xf numFmtId="3" fontId="78" fillId="0" borderId="14" xfId="15" applyNumberFormat="1" applyFont="1" applyBorder="1" applyAlignment="1">
      <alignment vertical="center" wrapText="1"/>
    </xf>
    <xf numFmtId="0" fontId="78" fillId="0" borderId="25" xfId="11" applyFont="1" applyBorder="1" applyAlignment="1">
      <alignment horizontal="left" vertical="center" wrapText="1"/>
    </xf>
    <xf numFmtId="4" fontId="78" fillId="0" borderId="1159" xfId="15" applyNumberFormat="1" applyFont="1" applyBorder="1" applyAlignment="1">
      <alignment horizontal="right" vertical="center"/>
    </xf>
    <xf numFmtId="3" fontId="78" fillId="0" borderId="1164" xfId="15" applyNumberFormat="1" applyFont="1" applyBorder="1" applyAlignment="1">
      <alignment vertical="center" wrapText="1"/>
    </xf>
    <xf numFmtId="0" fontId="78" fillId="0" borderId="1164" xfId="11" applyFont="1" applyBorder="1" applyAlignment="1">
      <alignment horizontal="left" vertical="center" wrapText="1"/>
    </xf>
    <xf numFmtId="2" fontId="83" fillId="0" borderId="1164" xfId="15" applyNumberFormat="1" applyFont="1" applyBorder="1" applyAlignment="1">
      <alignment horizontal="right" vertical="center"/>
    </xf>
    <xf numFmtId="4" fontId="83" fillId="0" borderId="1159" xfId="15" applyNumberFormat="1" applyFont="1" applyBorder="1" applyAlignment="1">
      <alignment horizontal="right" vertical="center"/>
    </xf>
    <xf numFmtId="3" fontId="83" fillId="0" borderId="1164" xfId="15" applyNumberFormat="1" applyFont="1" applyBorder="1" applyAlignment="1">
      <alignment vertical="center" wrapText="1"/>
    </xf>
    <xf numFmtId="0" fontId="83" fillId="0" borderId="1119" xfId="16" applyFont="1" applyBorder="1" applyAlignment="1">
      <alignment horizontal="left" vertical="center" wrapText="1"/>
    </xf>
    <xf numFmtId="4" fontId="79" fillId="0" borderId="1164" xfId="9" applyNumberFormat="1" applyFont="1" applyBorder="1" applyAlignment="1">
      <alignment horizontal="right" vertical="center"/>
    </xf>
    <xf numFmtId="4" fontId="19" fillId="0" borderId="1159" xfId="16" applyNumberFormat="1" applyFont="1" applyBorder="1" applyAlignment="1">
      <alignment horizontal="right" vertical="center"/>
    </xf>
    <xf numFmtId="3" fontId="6" fillId="0" borderId="1164" xfId="16" applyNumberFormat="1" applyFont="1" applyBorder="1" applyAlignment="1">
      <alignment vertical="center" wrapText="1"/>
    </xf>
    <xf numFmtId="0" fontId="6" fillId="0" borderId="1165" xfId="16" applyFont="1" applyBorder="1" applyAlignment="1">
      <alignment horizontal="left" vertical="center"/>
    </xf>
    <xf numFmtId="0" fontId="90" fillId="0" borderId="173" xfId="15" applyFont="1" applyBorder="1" applyAlignment="1">
      <alignment horizontal="center" vertical="center"/>
    </xf>
    <xf numFmtId="0" fontId="81" fillId="17" borderId="1170" xfId="15" applyFont="1" applyFill="1" applyBorder="1" applyAlignment="1">
      <alignment horizontal="center" vertical="center" wrapText="1"/>
    </xf>
    <xf numFmtId="0" fontId="81" fillId="17" borderId="1171" xfId="15" applyFont="1" applyFill="1" applyBorder="1" applyAlignment="1">
      <alignment horizontal="center" vertical="center"/>
    </xf>
    <xf numFmtId="0" fontId="12" fillId="0" borderId="0" xfId="15" applyFont="1" applyAlignment="1">
      <alignment wrapText="1"/>
    </xf>
    <xf numFmtId="0" fontId="15" fillId="4" borderId="1171" xfId="2" applyFont="1" applyFill="1" applyBorder="1" applyAlignment="1">
      <alignment horizontal="center" vertical="center" wrapText="1"/>
    </xf>
    <xf numFmtId="0" fontId="15" fillId="4" borderId="1172" xfId="2" applyFont="1" applyFill="1" applyBorder="1" applyAlignment="1">
      <alignment horizontal="left" vertical="center" wrapText="1"/>
    </xf>
    <xf numFmtId="0" fontId="6" fillId="4" borderId="1170" xfId="2" quotePrefix="1" applyFont="1" applyFill="1" applyBorder="1" applyAlignment="1">
      <alignment horizontal="center" vertical="center" wrapText="1"/>
    </xf>
    <xf numFmtId="3" fontId="14" fillId="4" borderId="1170" xfId="2" applyNumberFormat="1" applyFont="1" applyFill="1" applyBorder="1" applyAlignment="1">
      <alignment horizontal="right" vertical="center"/>
    </xf>
    <xf numFmtId="4" fontId="14" fillId="4" borderId="1172" xfId="2" applyNumberFormat="1" applyFont="1" applyFill="1" applyBorder="1" applyAlignment="1">
      <alignment horizontal="right" vertical="center"/>
    </xf>
    <xf numFmtId="10" fontId="14" fillId="4" borderId="1170" xfId="1" applyNumberFormat="1" applyFont="1" applyFill="1" applyBorder="1" applyAlignment="1">
      <alignment horizontal="right" vertical="center"/>
    </xf>
    <xf numFmtId="10" fontId="10" fillId="5" borderId="1173" xfId="1" applyNumberFormat="1" applyFont="1" applyFill="1" applyBorder="1" applyAlignment="1">
      <alignment horizontal="right" vertical="center"/>
    </xf>
    <xf numFmtId="0" fontId="6" fillId="0" borderId="173" xfId="2" applyFont="1" applyBorder="1" applyAlignment="1">
      <alignment horizontal="left" vertical="center" wrapText="1"/>
    </xf>
    <xf numFmtId="49" fontId="6" fillId="0" borderId="1173" xfId="2" quotePrefix="1" applyNumberFormat="1" applyFont="1" applyBorder="1" applyAlignment="1">
      <alignment horizontal="center" vertical="center" wrapText="1"/>
    </xf>
    <xf numFmtId="3" fontId="17" fillId="0" borderId="1173" xfId="3" applyNumberFormat="1" applyFont="1" applyFill="1" applyBorder="1" applyAlignment="1">
      <alignment horizontal="right" vertical="center"/>
    </xf>
    <xf numFmtId="4" fontId="6" fillId="0" borderId="1165" xfId="2" applyNumberFormat="1" applyFont="1" applyBorder="1" applyAlignment="1">
      <alignment horizontal="right" vertical="center"/>
    </xf>
    <xf numFmtId="0" fontId="6" fillId="0" borderId="1165" xfId="2" applyFont="1" applyBorder="1" applyAlignment="1">
      <alignment horizontal="left" vertical="center" wrapText="1"/>
    </xf>
    <xf numFmtId="0" fontId="19" fillId="0" borderId="0" xfId="2" applyFont="1" applyAlignment="1">
      <alignment horizontal="left" vertical="center" wrapText="1"/>
    </xf>
    <xf numFmtId="4" fontId="19" fillId="0" borderId="1165" xfId="2" applyNumberFormat="1" applyFont="1" applyBorder="1" applyAlignment="1">
      <alignment horizontal="right" vertical="center"/>
    </xf>
    <xf numFmtId="0" fontId="6" fillId="0" borderId="1173" xfId="2" applyFont="1" applyBorder="1" applyAlignment="1">
      <alignment horizontal="left" vertical="center" wrapText="1"/>
    </xf>
    <xf numFmtId="0" fontId="16" fillId="5" borderId="1177" xfId="2" quotePrefix="1" applyFont="1" applyFill="1" applyBorder="1" applyAlignment="1">
      <alignment horizontal="left" vertical="center" wrapText="1"/>
    </xf>
    <xf numFmtId="3" fontId="10" fillId="5" borderId="1177" xfId="2" applyNumberFormat="1" applyFont="1" applyFill="1" applyBorder="1" applyAlignment="1">
      <alignment horizontal="right" vertical="center"/>
    </xf>
    <xf numFmtId="4" fontId="16" fillId="5" borderId="1119" xfId="2" applyNumberFormat="1" applyFont="1" applyFill="1" applyBorder="1" applyAlignment="1">
      <alignment horizontal="right" vertical="center"/>
    </xf>
    <xf numFmtId="10" fontId="10" fillId="5" borderId="1099" xfId="1" applyNumberFormat="1" applyFont="1" applyFill="1" applyBorder="1" applyAlignment="1">
      <alignment horizontal="right" vertical="center"/>
    </xf>
    <xf numFmtId="0" fontId="6" fillId="0" borderId="0" xfId="2" applyFont="1" applyAlignment="1">
      <alignment horizontal="left" vertical="center" wrapText="1"/>
    </xf>
    <xf numFmtId="0" fontId="6" fillId="6" borderId="1173" xfId="2" quotePrefix="1" applyFont="1" applyFill="1" applyBorder="1" applyAlignment="1">
      <alignment horizontal="center" vertical="center" wrapText="1"/>
    </xf>
    <xf numFmtId="3" fontId="17" fillId="0" borderId="1080" xfId="3" applyNumberFormat="1" applyFont="1" applyFill="1" applyBorder="1" applyAlignment="1">
      <alignment horizontal="right" vertical="center"/>
    </xf>
    <xf numFmtId="3" fontId="6" fillId="0" borderId="1080" xfId="2" applyNumberFormat="1" applyFont="1" applyBorder="1" applyAlignment="1">
      <alignment horizontal="right" vertical="center"/>
    </xf>
    <xf numFmtId="10" fontId="17" fillId="0" borderId="1080" xfId="1" applyNumberFormat="1" applyFont="1" applyFill="1" applyBorder="1" applyAlignment="1">
      <alignment horizontal="right" vertical="center"/>
    </xf>
    <xf numFmtId="4" fontId="16" fillId="5" borderId="1175" xfId="2" applyNumberFormat="1" applyFont="1" applyFill="1" applyBorder="1" applyAlignment="1">
      <alignment horizontal="right" vertical="center"/>
    </xf>
    <xf numFmtId="10" fontId="10" fillId="5" borderId="1177" xfId="1" applyNumberFormat="1" applyFont="1" applyFill="1" applyBorder="1" applyAlignment="1">
      <alignment horizontal="right" vertical="center"/>
    </xf>
    <xf numFmtId="10" fontId="14" fillId="0" borderId="1080" xfId="1" applyNumberFormat="1" applyFont="1" applyFill="1" applyBorder="1" applyAlignment="1">
      <alignment horizontal="right" vertical="center"/>
    </xf>
    <xf numFmtId="0" fontId="6" fillId="6" borderId="1080" xfId="2" quotePrefix="1" applyFont="1" applyFill="1" applyBorder="1" applyAlignment="1">
      <alignment horizontal="center" vertical="center" wrapText="1"/>
    </xf>
    <xf numFmtId="3" fontId="19" fillId="0" borderId="1080" xfId="2" applyNumberFormat="1" applyFont="1" applyBorder="1" applyAlignment="1">
      <alignment horizontal="right" vertical="center"/>
    </xf>
    <xf numFmtId="10" fontId="21" fillId="0" borderId="1080" xfId="1" applyNumberFormat="1" applyFont="1" applyFill="1" applyBorder="1" applyAlignment="1">
      <alignment horizontal="right" vertical="center"/>
    </xf>
    <xf numFmtId="0" fontId="36" fillId="3" borderId="1170" xfId="2" applyFont="1" applyFill="1" applyBorder="1" applyAlignment="1">
      <alignment horizontal="center" vertical="center" wrapText="1"/>
    </xf>
    <xf numFmtId="0" fontId="11" fillId="3" borderId="1168" xfId="2" applyFont="1" applyFill="1" applyBorder="1" applyAlignment="1">
      <alignment horizontal="center" vertical="center" wrapText="1"/>
    </xf>
    <xf numFmtId="0" fontId="11" fillId="3" borderId="1172" xfId="2" applyFont="1" applyFill="1" applyBorder="1" applyAlignment="1">
      <alignment vertical="center" wrapText="1"/>
    </xf>
    <xf numFmtId="0" fontId="11" fillId="3" borderId="1170" xfId="2" applyFont="1" applyFill="1" applyBorder="1" applyAlignment="1">
      <alignment vertical="center" wrapText="1"/>
    </xf>
    <xf numFmtId="3" fontId="14" fillId="3" borderId="1170" xfId="2" applyNumberFormat="1" applyFont="1" applyFill="1" applyBorder="1" applyAlignment="1">
      <alignment horizontal="right" vertical="center"/>
    </xf>
    <xf numFmtId="4" fontId="14" fillId="3" borderId="1172" xfId="2" applyNumberFormat="1" applyFont="1" applyFill="1" applyBorder="1" applyAlignment="1">
      <alignment horizontal="right" vertical="center"/>
    </xf>
    <xf numFmtId="10" fontId="14" fillId="3" borderId="1170" xfId="1" applyNumberFormat="1" applyFont="1" applyFill="1" applyBorder="1" applyAlignment="1">
      <alignment horizontal="right" vertical="center"/>
    </xf>
    <xf numFmtId="0" fontId="41" fillId="0" borderId="1165" xfId="2" quotePrefix="1" applyFont="1" applyBorder="1" applyAlignment="1">
      <alignment horizontal="left" vertical="center" wrapText="1"/>
    </xf>
    <xf numFmtId="49" fontId="6" fillId="6" borderId="1080" xfId="2" applyNumberFormat="1" applyFont="1" applyFill="1" applyBorder="1" applyAlignment="1">
      <alignment horizontal="center" vertical="center" wrapText="1"/>
    </xf>
    <xf numFmtId="3" fontId="10" fillId="0" borderId="1163" xfId="2" applyNumberFormat="1" applyFont="1" applyBorder="1" applyAlignment="1">
      <alignment horizontal="right" vertical="center"/>
    </xf>
    <xf numFmtId="4" fontId="6" fillId="0" borderId="1080" xfId="2" applyNumberFormat="1" applyFont="1" applyBorder="1" applyAlignment="1">
      <alignment horizontal="right" vertical="center"/>
    </xf>
    <xf numFmtId="0" fontId="52" fillId="4" borderId="7" xfId="2" applyFont="1" applyFill="1" applyBorder="1" applyAlignment="1">
      <alignment vertical="center" wrapText="1"/>
    </xf>
    <xf numFmtId="3" fontId="46" fillId="4" borderId="10" xfId="2" applyNumberFormat="1" applyFont="1" applyFill="1" applyBorder="1" applyAlignment="1">
      <alignment horizontal="right" vertical="center"/>
    </xf>
    <xf numFmtId="4" fontId="46" fillId="4" borderId="7" xfId="2" applyNumberFormat="1" applyFont="1" applyFill="1" applyBorder="1" applyAlignment="1">
      <alignment horizontal="right" vertical="center"/>
    </xf>
    <xf numFmtId="10" fontId="46" fillId="4" borderId="10" xfId="1" applyNumberFormat="1" applyFont="1" applyFill="1" applyBorder="1" applyAlignment="1">
      <alignment horizontal="right" vertical="center"/>
    </xf>
    <xf numFmtId="0" fontId="41" fillId="0" borderId="1" xfId="2" quotePrefix="1" applyFont="1" applyBorder="1" applyAlignment="1">
      <alignment horizontal="left" vertical="center" wrapText="1"/>
    </xf>
    <xf numFmtId="49" fontId="6" fillId="6" borderId="7" xfId="2" applyNumberFormat="1" applyFont="1" applyFill="1" applyBorder="1" applyAlignment="1">
      <alignment horizontal="center" vertical="center" wrapText="1"/>
    </xf>
    <xf numFmtId="3" fontId="10" fillId="0" borderId="10" xfId="2" applyNumberFormat="1" applyFont="1" applyBorder="1" applyAlignment="1">
      <alignment horizontal="right" vertical="center"/>
    </xf>
    <xf numFmtId="4" fontId="6" fillId="0" borderId="7" xfId="2" applyNumberFormat="1" applyFont="1" applyBorder="1" applyAlignment="1">
      <alignment horizontal="right" vertical="center"/>
    </xf>
    <xf numFmtId="0" fontId="1" fillId="0" borderId="1173" xfId="0" applyFont="1" applyBorder="1" applyAlignment="1">
      <alignment vertical="center" wrapText="1"/>
    </xf>
    <xf numFmtId="0" fontId="41" fillId="6" borderId="1173" xfId="2" quotePrefix="1" applyFont="1" applyFill="1" applyBorder="1" applyAlignment="1">
      <alignment vertical="center" wrapText="1"/>
    </xf>
    <xf numFmtId="10" fontId="46" fillId="0" borderId="1173" xfId="1" applyNumberFormat="1" applyFont="1" applyFill="1" applyBorder="1" applyAlignment="1">
      <alignment horizontal="right" vertical="center"/>
    </xf>
    <xf numFmtId="0" fontId="41" fillId="6" borderId="1165" xfId="2" quotePrefix="1" applyFont="1" applyFill="1" applyBorder="1" applyAlignment="1">
      <alignment horizontal="left" vertical="center" wrapText="1"/>
    </xf>
    <xf numFmtId="49" fontId="41" fillId="6" borderId="1080" xfId="2" quotePrefix="1" applyNumberFormat="1" applyFont="1" applyFill="1" applyBorder="1" applyAlignment="1">
      <alignment horizontal="center" vertical="center" wrapText="1"/>
    </xf>
    <xf numFmtId="3" fontId="51" fillId="0" borderId="1080" xfId="3" applyNumberFormat="1" applyFont="1" applyFill="1" applyBorder="1" applyAlignment="1">
      <alignment horizontal="right" vertical="center"/>
    </xf>
    <xf numFmtId="3" fontId="41" fillId="0" borderId="1080" xfId="2" applyNumberFormat="1" applyFont="1" applyBorder="1" applyAlignment="1">
      <alignment horizontal="right" vertical="center"/>
    </xf>
    <xf numFmtId="4" fontId="41" fillId="0" borderId="1165" xfId="2" applyNumberFormat="1" applyFont="1" applyBorder="1" applyAlignment="1">
      <alignment horizontal="right" vertical="center"/>
    </xf>
    <xf numFmtId="10" fontId="51" fillId="0" borderId="1080" xfId="1" applyNumberFormat="1" applyFont="1" applyFill="1" applyBorder="1" applyAlignment="1">
      <alignment horizontal="right" vertical="center"/>
    </xf>
    <xf numFmtId="3" fontId="16" fillId="0" borderId="14" xfId="6" applyNumberFormat="1" applyFont="1" applyFill="1" applyBorder="1" applyAlignment="1" applyProtection="1">
      <alignment horizontal="right" vertical="center"/>
      <protection locked="0"/>
    </xf>
    <xf numFmtId="4" fontId="16" fillId="0" borderId="14" xfId="6" applyNumberFormat="1" applyFont="1" applyFill="1" applyBorder="1" applyAlignment="1" applyProtection="1">
      <alignment horizontal="right" vertical="center"/>
      <protection locked="0"/>
    </xf>
    <xf numFmtId="49" fontId="11" fillId="0" borderId="1179" xfId="4" applyNumberFormat="1" applyFont="1" applyBorder="1" applyAlignment="1">
      <alignment horizontal="center" vertical="center" wrapText="1"/>
    </xf>
    <xf numFmtId="3" fontId="11" fillId="0" borderId="1179" xfId="4" applyNumberFormat="1" applyFont="1" applyBorder="1" applyAlignment="1">
      <alignment horizontal="right" vertical="center" wrapText="1"/>
    </xf>
    <xf numFmtId="4" fontId="11" fillId="0" borderId="1179" xfId="4" applyNumberFormat="1" applyFont="1" applyBorder="1" applyAlignment="1">
      <alignment horizontal="right" vertical="center"/>
    </xf>
    <xf numFmtId="4" fontId="11" fillId="0" borderId="1180" xfId="4" applyNumberFormat="1" applyFont="1" applyBorder="1" applyAlignment="1">
      <alignment horizontal="right" vertical="center"/>
    </xf>
    <xf numFmtId="10" fontId="11" fillId="0" borderId="1181" xfId="8" applyNumberFormat="1" applyFont="1" applyBorder="1" applyAlignment="1">
      <alignment horizontal="right" vertical="center"/>
    </xf>
    <xf numFmtId="0" fontId="11" fillId="22" borderId="1182" xfId="4" applyFont="1" applyFill="1" applyBorder="1" applyAlignment="1">
      <alignment horizontal="center" vertical="center"/>
    </xf>
    <xf numFmtId="3" fontId="11" fillId="22" borderId="1182" xfId="4" applyNumberFormat="1" applyFont="1" applyFill="1" applyBorder="1" applyAlignment="1">
      <alignment horizontal="right" vertical="center"/>
    </xf>
    <xf numFmtId="4" fontId="11" fillId="22" borderId="1182" xfId="4" applyNumberFormat="1" applyFont="1" applyFill="1" applyBorder="1" applyAlignment="1">
      <alignment horizontal="right" vertical="center"/>
    </xf>
    <xf numFmtId="10" fontId="11" fillId="22" borderId="1183" xfId="8" applyNumberFormat="1" applyFont="1" applyFill="1" applyBorder="1" applyAlignment="1">
      <alignment horizontal="right" vertical="center"/>
    </xf>
    <xf numFmtId="49" fontId="11" fillId="0" borderId="1182" xfId="4" applyNumberFormat="1" applyFont="1" applyBorder="1" applyAlignment="1">
      <alignment horizontal="center" vertical="center" wrapText="1"/>
    </xf>
    <xf numFmtId="3" fontId="11" fillId="0" borderId="1182" xfId="4" applyNumberFormat="1" applyFont="1" applyBorder="1" applyAlignment="1">
      <alignment horizontal="right" vertical="center" wrapText="1"/>
    </xf>
    <xf numFmtId="4" fontId="11" fillId="0" borderId="1182" xfId="4" applyNumberFormat="1" applyFont="1" applyBorder="1" applyAlignment="1">
      <alignment horizontal="right" vertical="center"/>
    </xf>
    <xf numFmtId="4" fontId="11" fillId="0" borderId="1184" xfId="4" applyNumberFormat="1" applyFont="1" applyBorder="1" applyAlignment="1">
      <alignment horizontal="right" vertical="center"/>
    </xf>
    <xf numFmtId="10" fontId="11" fillId="0" borderId="1183" xfId="8" applyNumberFormat="1" applyFont="1" applyBorder="1" applyAlignment="1">
      <alignment horizontal="right" vertical="center"/>
    </xf>
    <xf numFmtId="49" fontId="76" fillId="0" borderId="1182" xfId="4" applyNumberFormat="1" applyFont="1" applyBorder="1" applyAlignment="1">
      <alignment horizontal="center" vertical="center" wrapText="1"/>
    </xf>
    <xf numFmtId="3" fontId="76" fillId="0" borderId="1182" xfId="4" applyNumberFormat="1" applyFont="1" applyBorder="1" applyAlignment="1">
      <alignment horizontal="right" vertical="center" wrapText="1"/>
    </xf>
    <xf numFmtId="4" fontId="6" fillId="0" borderId="1182" xfId="4" applyNumberFormat="1" applyFont="1" applyBorder="1" applyAlignment="1">
      <alignment horizontal="right" vertical="center"/>
    </xf>
    <xf numFmtId="4" fontId="16" fillId="0" borderId="1182" xfId="4" applyNumberFormat="1" applyFont="1" applyBorder="1" applyAlignment="1">
      <alignment horizontal="right" vertical="center"/>
    </xf>
    <xf numFmtId="4" fontId="16" fillId="0" borderId="1184" xfId="4" applyNumberFormat="1" applyFont="1" applyBorder="1" applyAlignment="1">
      <alignment horizontal="right" vertical="center"/>
    </xf>
    <xf numFmtId="10" fontId="6" fillId="0" borderId="1183" xfId="8" applyNumberFormat="1" applyFont="1" applyBorder="1" applyAlignment="1">
      <alignment horizontal="right" vertical="center"/>
    </xf>
    <xf numFmtId="49" fontId="77" fillId="0" borderId="1179" xfId="4" applyNumberFormat="1" applyFont="1" applyBorder="1" applyAlignment="1">
      <alignment horizontal="center" vertical="center" wrapText="1"/>
    </xf>
    <xf numFmtId="3" fontId="77" fillId="0" borderId="1179" xfId="4" applyNumberFormat="1" applyFont="1" applyBorder="1" applyAlignment="1">
      <alignment horizontal="right" vertical="center" wrapText="1"/>
    </xf>
    <xf numFmtId="4" fontId="6" fillId="0" borderId="1184" xfId="4" applyNumberFormat="1" applyFont="1" applyBorder="1" applyAlignment="1">
      <alignment horizontal="right" vertical="center"/>
    </xf>
    <xf numFmtId="4" fontId="6" fillId="6" borderId="20" xfId="6" applyNumberFormat="1" applyFont="1" applyFill="1" applyBorder="1" applyAlignment="1" applyProtection="1">
      <alignment horizontal="right" vertical="center"/>
      <protection locked="0"/>
    </xf>
    <xf numFmtId="0" fontId="42" fillId="0" borderId="0" xfId="2" applyFont="1" applyAlignment="1">
      <alignment vertical="center" wrapText="1"/>
    </xf>
    <xf numFmtId="0" fontId="42" fillId="0" borderId="1173" xfId="2" applyFont="1" applyBorder="1" applyAlignment="1">
      <alignment vertical="center" wrapText="1"/>
    </xf>
    <xf numFmtId="4" fontId="43" fillId="5" borderId="6" xfId="2" applyNumberFormat="1" applyFont="1" applyFill="1" applyBorder="1" applyAlignment="1">
      <alignment horizontal="right" vertical="center"/>
    </xf>
    <xf numFmtId="0" fontId="42" fillId="0" borderId="14" xfId="4" applyFont="1" applyBorder="1" applyAlignment="1">
      <alignment vertical="center" wrapText="1"/>
    </xf>
    <xf numFmtId="4" fontId="11" fillId="0" borderId="30" xfId="6" applyNumberFormat="1" applyFont="1" applyFill="1" applyBorder="1" applyAlignment="1" applyProtection="1">
      <alignment horizontal="right" vertical="center"/>
      <protection locked="0"/>
    </xf>
    <xf numFmtId="4" fontId="6" fillId="0" borderId="1159" xfId="6" applyNumberFormat="1" applyFont="1" applyFill="1" applyBorder="1" applyAlignment="1" applyProtection="1">
      <alignment horizontal="right" vertical="center"/>
      <protection locked="0"/>
    </xf>
    <xf numFmtId="3" fontId="6" fillId="6" borderId="1099" xfId="6" applyNumberFormat="1" applyFont="1" applyFill="1" applyBorder="1" applyAlignment="1" applyProtection="1">
      <alignment horizontal="right" vertical="center"/>
      <protection locked="0"/>
    </xf>
    <xf numFmtId="3" fontId="11" fillId="0" borderId="3" xfId="6" applyNumberFormat="1" applyFont="1" applyFill="1" applyBorder="1" applyAlignment="1" applyProtection="1">
      <alignment horizontal="right" vertical="center"/>
      <protection locked="0"/>
    </xf>
    <xf numFmtId="3" fontId="6" fillId="0" borderId="1177" xfId="6" applyNumberFormat="1" applyFont="1" applyFill="1" applyBorder="1" applyAlignment="1" applyProtection="1">
      <alignment horizontal="right" vertical="center"/>
      <protection locked="0"/>
    </xf>
    <xf numFmtId="3" fontId="6" fillId="0" borderId="1164" xfId="6" applyNumberFormat="1" applyFont="1" applyFill="1" applyBorder="1" applyAlignment="1" applyProtection="1">
      <alignment horizontal="right" vertical="center"/>
      <protection locked="0"/>
    </xf>
    <xf numFmtId="4" fontId="6" fillId="0" borderId="1163" xfId="6" applyNumberFormat="1" applyFont="1" applyFill="1" applyBorder="1" applyAlignment="1" applyProtection="1">
      <alignment horizontal="right" vertical="center"/>
      <protection locked="0"/>
    </xf>
    <xf numFmtId="3" fontId="41" fillId="6" borderId="23" xfId="2" applyNumberFormat="1" applyFont="1" applyFill="1" applyBorder="1" applyAlignment="1">
      <alignment horizontal="right" vertical="center"/>
    </xf>
    <xf numFmtId="4" fontId="41" fillId="6" borderId="20" xfId="2" applyNumberFormat="1" applyFont="1" applyFill="1" applyBorder="1" applyAlignment="1">
      <alignment horizontal="right" vertical="center"/>
    </xf>
    <xf numFmtId="10" fontId="41" fillId="0" borderId="20" xfId="1" applyNumberFormat="1" applyFont="1" applyFill="1" applyBorder="1" applyAlignment="1">
      <alignment horizontal="right" vertical="center"/>
    </xf>
    <xf numFmtId="3" fontId="41" fillId="0" borderId="20" xfId="3" applyNumberFormat="1" applyFont="1" applyFill="1" applyBorder="1" applyAlignment="1">
      <alignment horizontal="right" vertical="center"/>
    </xf>
    <xf numFmtId="3" fontId="41" fillId="0" borderId="7" xfId="3" applyNumberFormat="1" applyFont="1" applyFill="1" applyBorder="1" applyAlignment="1">
      <alignment horizontal="right" vertical="center"/>
    </xf>
    <xf numFmtId="10" fontId="41" fillId="0" borderId="7" xfId="1" applyNumberFormat="1" applyFont="1" applyFill="1" applyBorder="1" applyAlignment="1">
      <alignment horizontal="right" vertical="center"/>
    </xf>
    <xf numFmtId="3" fontId="41" fillId="0" borderId="14" xfId="3" applyNumberFormat="1" applyFont="1" applyFill="1" applyBorder="1" applyAlignment="1">
      <alignment horizontal="right" vertical="center"/>
    </xf>
    <xf numFmtId="10" fontId="41" fillId="0" borderId="16" xfId="1" applyNumberFormat="1" applyFont="1" applyFill="1" applyBorder="1" applyAlignment="1">
      <alignment horizontal="right" vertical="center"/>
    </xf>
    <xf numFmtId="3" fontId="41" fillId="6" borderId="18" xfId="3" applyNumberFormat="1" applyFont="1" applyFill="1" applyBorder="1" applyAlignment="1">
      <alignment horizontal="right" vertical="center"/>
    </xf>
    <xf numFmtId="0" fontId="41" fillId="0" borderId="16" xfId="0" applyFont="1" applyBorder="1" applyAlignment="1">
      <alignment vertical="center" wrapText="1"/>
    </xf>
    <xf numFmtId="4" fontId="41" fillId="0" borderId="14" xfId="6" applyNumberFormat="1" applyFont="1" applyFill="1" applyBorder="1" applyAlignment="1" applyProtection="1">
      <alignment horizontal="right" vertical="center"/>
      <protection locked="0"/>
    </xf>
    <xf numFmtId="4" fontId="41" fillId="0" borderId="0" xfId="6" applyNumberFormat="1" applyFont="1" applyFill="1" applyBorder="1" applyAlignment="1" applyProtection="1">
      <alignment horizontal="right" vertical="center"/>
      <protection locked="0"/>
    </xf>
    <xf numFmtId="10" fontId="46" fillId="5" borderId="16" xfId="1" applyNumberFormat="1" applyFont="1" applyFill="1" applyBorder="1" applyAlignment="1">
      <alignment horizontal="right" vertical="center"/>
    </xf>
    <xf numFmtId="10" fontId="51" fillId="0" borderId="1164" xfId="1" applyNumberFormat="1" applyFont="1" applyFill="1" applyBorder="1" applyAlignment="1">
      <alignment horizontal="right" vertical="center"/>
    </xf>
    <xf numFmtId="10" fontId="46" fillId="0" borderId="1164" xfId="1" applyNumberFormat="1" applyFont="1" applyFill="1" applyBorder="1" applyAlignment="1">
      <alignment horizontal="right" vertical="center"/>
    </xf>
    <xf numFmtId="10" fontId="46" fillId="0" borderId="7" xfId="1" applyNumberFormat="1" applyFont="1" applyFill="1" applyBorder="1" applyAlignment="1">
      <alignment horizontal="right" vertical="center"/>
    </xf>
    <xf numFmtId="10" fontId="46" fillId="0" borderId="3" xfId="1" applyNumberFormat="1" applyFont="1" applyFill="1" applyBorder="1" applyAlignment="1">
      <alignment horizontal="right" vertical="center"/>
    </xf>
    <xf numFmtId="10" fontId="43" fillId="5" borderId="1164" xfId="1" applyNumberFormat="1" applyFont="1" applyFill="1" applyBorder="1" applyAlignment="1">
      <alignment horizontal="right" vertical="center"/>
    </xf>
    <xf numFmtId="0" fontId="16" fillId="0" borderId="0" xfId="4" applyFont="1" applyAlignment="1">
      <alignment horizontal="right"/>
    </xf>
    <xf numFmtId="49" fontId="80" fillId="6" borderId="1099" xfId="4" applyNumberFormat="1" applyFont="1" applyFill="1" applyBorder="1" applyAlignment="1">
      <alignment horizontal="center" vertical="center"/>
    </xf>
    <xf numFmtId="49" fontId="80" fillId="6" borderId="1099" xfId="4" applyNumberFormat="1" applyFont="1" applyFill="1" applyBorder="1" applyAlignment="1">
      <alignment horizontal="center" vertical="center" wrapText="1"/>
    </xf>
    <xf numFmtId="49" fontId="80" fillId="6" borderId="16" xfId="4" applyNumberFormat="1" applyFont="1" applyFill="1" applyBorder="1" applyAlignment="1">
      <alignment horizontal="center" vertical="center"/>
    </xf>
    <xf numFmtId="49" fontId="81" fillId="3" borderId="1164" xfId="4" applyNumberFormat="1" applyFont="1" applyFill="1" applyBorder="1" applyAlignment="1">
      <alignment horizontal="center" vertical="center"/>
    </xf>
    <xf numFmtId="49" fontId="81" fillId="3" borderId="1164" xfId="4" applyNumberFormat="1" applyFont="1" applyFill="1" applyBorder="1" applyAlignment="1">
      <alignment horizontal="left" vertical="center" wrapText="1"/>
    </xf>
    <xf numFmtId="3" fontId="81" fillId="3" borderId="1164" xfId="4" applyNumberFormat="1" applyFont="1" applyFill="1" applyBorder="1" applyAlignment="1">
      <alignment horizontal="right" vertical="center"/>
    </xf>
    <xf numFmtId="4" fontId="81" fillId="3" borderId="1159" xfId="4" applyNumberFormat="1" applyFont="1" applyFill="1" applyBorder="1" applyAlignment="1">
      <alignment horizontal="right" vertical="center"/>
    </xf>
    <xf numFmtId="3" fontId="81" fillId="3" borderId="1159" xfId="4" applyNumberFormat="1" applyFont="1" applyFill="1" applyBorder="1" applyAlignment="1">
      <alignment horizontal="right" vertical="center"/>
    </xf>
    <xf numFmtId="3" fontId="80" fillId="6" borderId="1164" xfId="4" applyNumberFormat="1" applyFont="1" applyFill="1" applyBorder="1" applyAlignment="1">
      <alignment horizontal="right" vertical="center" wrapText="1"/>
    </xf>
    <xf numFmtId="3" fontId="80" fillId="6" borderId="173" xfId="4" applyNumberFormat="1" applyFont="1" applyFill="1" applyBorder="1" applyAlignment="1">
      <alignment horizontal="right" vertical="center"/>
    </xf>
    <xf numFmtId="4" fontId="80" fillId="6" borderId="16" xfId="4" applyNumberFormat="1" applyFont="1" applyFill="1" applyBorder="1" applyAlignment="1">
      <alignment vertical="center"/>
    </xf>
    <xf numFmtId="4" fontId="80" fillId="6" borderId="1166" xfId="4" applyNumberFormat="1" applyFont="1" applyFill="1" applyBorder="1" applyAlignment="1">
      <alignment horizontal="right" vertical="center"/>
    </xf>
    <xf numFmtId="4" fontId="81" fillId="3" borderId="1165" xfId="4" applyNumberFormat="1" applyFont="1" applyFill="1" applyBorder="1" applyAlignment="1">
      <alignment horizontal="right" vertical="center"/>
    </xf>
    <xf numFmtId="4" fontId="81" fillId="3" borderId="1164" xfId="4" applyNumberFormat="1" applyFont="1" applyFill="1" applyBorder="1" applyAlignment="1">
      <alignment horizontal="right" vertical="center"/>
    </xf>
    <xf numFmtId="4" fontId="81" fillId="3" borderId="1163" xfId="4" applyNumberFormat="1" applyFont="1" applyFill="1" applyBorder="1" applyAlignment="1">
      <alignment horizontal="right" vertical="center"/>
    </xf>
    <xf numFmtId="0" fontId="16" fillId="5" borderId="27" xfId="4" applyFont="1" applyFill="1" applyBorder="1" applyAlignment="1">
      <alignment horizontal="left" vertical="center" wrapText="1"/>
    </xf>
    <xf numFmtId="0" fontId="16" fillId="5" borderId="26" xfId="4" applyFont="1" applyFill="1" applyBorder="1" applyAlignment="1">
      <alignment horizontal="left" vertical="center" wrapText="1"/>
    </xf>
    <xf numFmtId="0" fontId="12" fillId="2" borderId="12" xfId="4" applyFont="1" applyFill="1" applyBorder="1" applyAlignment="1">
      <alignment horizontal="center" vertical="center" wrapText="1"/>
    </xf>
    <xf numFmtId="0" fontId="12" fillId="2" borderId="13" xfId="4" applyFont="1" applyFill="1" applyBorder="1" applyAlignment="1">
      <alignment horizontal="center" vertical="center" wrapText="1"/>
    </xf>
    <xf numFmtId="0" fontId="56" fillId="5" borderId="21" xfId="4" applyFont="1" applyFill="1" applyBorder="1" applyAlignment="1">
      <alignment horizontal="left" vertical="center"/>
    </xf>
    <xf numFmtId="0" fontId="5" fillId="0" borderId="23" xfId="2" applyFont="1" applyBorder="1" applyAlignment="1">
      <alignment horizontal="left" vertical="center"/>
    </xf>
    <xf numFmtId="0" fontId="32" fillId="5" borderId="17" xfId="4" applyFont="1" applyFill="1" applyBorder="1" applyAlignment="1">
      <alignment horizontal="left" vertical="center"/>
    </xf>
    <xf numFmtId="0" fontId="28" fillId="0" borderId="22" xfId="2" applyFont="1" applyBorder="1" applyAlignment="1">
      <alignment horizontal="left" vertical="center"/>
    </xf>
    <xf numFmtId="0" fontId="32" fillId="5" borderId="27" xfId="4" applyFont="1" applyFill="1" applyBorder="1" applyAlignment="1">
      <alignment horizontal="left" vertical="center"/>
    </xf>
    <xf numFmtId="0" fontId="28" fillId="0" borderId="26" xfId="2" applyFont="1" applyBorder="1" applyAlignment="1">
      <alignment horizontal="left" vertical="center"/>
    </xf>
    <xf numFmtId="0" fontId="16" fillId="5" borderId="24" xfId="4" applyFont="1" applyFill="1" applyBorder="1" applyAlignment="1">
      <alignment horizontal="left" vertical="center" wrapText="1"/>
    </xf>
    <xf numFmtId="0" fontId="16" fillId="5" borderId="38" xfId="4" applyFont="1" applyFill="1" applyBorder="1" applyAlignment="1">
      <alignment horizontal="left" vertical="center" wrapText="1"/>
    </xf>
    <xf numFmtId="0" fontId="16" fillId="5" borderId="1" xfId="4" applyFont="1" applyFill="1" applyBorder="1" applyAlignment="1">
      <alignment horizontal="left" vertical="center" wrapText="1"/>
    </xf>
    <xf numFmtId="0" fontId="18" fillId="5" borderId="24" xfId="4" applyFont="1" applyFill="1" applyBorder="1" applyAlignment="1">
      <alignment horizontal="left" vertical="center" wrapText="1"/>
    </xf>
    <xf numFmtId="0" fontId="18" fillId="5" borderId="15" xfId="4" applyFont="1" applyFill="1" applyBorder="1" applyAlignment="1">
      <alignment horizontal="left" vertical="center" wrapText="1"/>
    </xf>
    <xf numFmtId="0" fontId="18" fillId="5" borderId="29" xfId="4" applyFont="1" applyFill="1" applyBorder="1" applyAlignment="1">
      <alignment horizontal="left" vertical="center" wrapText="1"/>
    </xf>
    <xf numFmtId="0" fontId="18" fillId="5" borderId="0" xfId="4" applyFont="1" applyFill="1" applyAlignment="1">
      <alignment horizontal="left" vertical="center" wrapText="1"/>
    </xf>
    <xf numFmtId="0" fontId="16" fillId="5" borderId="15" xfId="4" applyFont="1" applyFill="1" applyBorder="1" applyAlignment="1">
      <alignment horizontal="left" vertical="center" wrapText="1"/>
    </xf>
    <xf numFmtId="0" fontId="16" fillId="6" borderId="18" xfId="4" applyFont="1" applyFill="1" applyBorder="1" applyAlignment="1">
      <alignment horizontal="center" vertical="center" wrapText="1"/>
    </xf>
    <xf numFmtId="0" fontId="16" fillId="6" borderId="14" xfId="4" applyFont="1" applyFill="1" applyBorder="1" applyAlignment="1">
      <alignment horizontal="center" vertical="center" wrapText="1"/>
    </xf>
    <xf numFmtId="0" fontId="16" fillId="6" borderId="16" xfId="4" applyFont="1" applyFill="1" applyBorder="1" applyAlignment="1">
      <alignment horizontal="center" vertical="center" wrapText="1"/>
    </xf>
    <xf numFmtId="0" fontId="5" fillId="0" borderId="14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42" fillId="6" borderId="18" xfId="4" applyFont="1" applyFill="1" applyBorder="1" applyAlignment="1">
      <alignment horizontal="center" vertical="center" wrapText="1"/>
    </xf>
    <xf numFmtId="0" fontId="42" fillId="6" borderId="14" xfId="4" applyFont="1" applyFill="1" applyBorder="1" applyAlignment="1">
      <alignment horizontal="center" vertical="center" wrapText="1"/>
    </xf>
    <xf numFmtId="0" fontId="42" fillId="5" borderId="24" xfId="4" applyFont="1" applyFill="1" applyBorder="1" applyAlignment="1">
      <alignment horizontal="left" vertical="center" wrapText="1"/>
    </xf>
    <xf numFmtId="0" fontId="42" fillId="5" borderId="15" xfId="4" applyFont="1" applyFill="1" applyBorder="1" applyAlignment="1">
      <alignment horizontal="left" vertical="center" wrapText="1"/>
    </xf>
    <xf numFmtId="0" fontId="42" fillId="0" borderId="18" xfId="4" applyFont="1" applyBorder="1" applyAlignment="1">
      <alignment horizontal="center" vertical="center" wrapText="1"/>
    </xf>
    <xf numFmtId="0" fontId="42" fillId="0" borderId="14" xfId="4" applyFont="1" applyBorder="1" applyAlignment="1">
      <alignment horizontal="center" vertical="center" wrapText="1"/>
    </xf>
    <xf numFmtId="0" fontId="42" fillId="0" borderId="16" xfId="4" applyFont="1" applyBorder="1" applyAlignment="1">
      <alignment horizontal="center" vertical="center" wrapText="1"/>
    </xf>
    <xf numFmtId="0" fontId="42" fillId="5" borderId="27" xfId="4" applyFont="1" applyFill="1" applyBorder="1" applyAlignment="1">
      <alignment horizontal="left" vertical="center" wrapText="1"/>
    </xf>
    <xf numFmtId="0" fontId="42" fillId="5" borderId="26" xfId="4" applyFont="1" applyFill="1" applyBorder="1" applyAlignment="1">
      <alignment horizontal="left" vertical="center" wrapText="1"/>
    </xf>
    <xf numFmtId="0" fontId="42" fillId="5" borderId="25" xfId="4" applyFont="1" applyFill="1" applyBorder="1" applyAlignment="1">
      <alignment horizontal="left" vertical="center" wrapText="1"/>
    </xf>
    <xf numFmtId="0" fontId="42" fillId="5" borderId="22" xfId="4" applyFont="1" applyFill="1" applyBorder="1" applyAlignment="1">
      <alignment horizontal="left" vertical="center" wrapText="1"/>
    </xf>
    <xf numFmtId="0" fontId="42" fillId="5" borderId="21" xfId="4" applyFont="1" applyFill="1" applyBorder="1" applyAlignment="1">
      <alignment horizontal="left" vertical="center" wrapText="1"/>
    </xf>
    <xf numFmtId="0" fontId="42" fillId="5" borderId="23" xfId="4" applyFont="1" applyFill="1" applyBorder="1" applyAlignment="1">
      <alignment horizontal="left" vertical="center" wrapText="1"/>
    </xf>
    <xf numFmtId="0" fontId="42" fillId="5" borderId="38" xfId="4" applyFont="1" applyFill="1" applyBorder="1" applyAlignment="1">
      <alignment horizontal="left" vertical="center" wrapText="1"/>
    </xf>
    <xf numFmtId="0" fontId="42" fillId="5" borderId="53" xfId="4" applyFont="1" applyFill="1" applyBorder="1" applyAlignment="1">
      <alignment horizontal="left" vertical="center" wrapText="1"/>
    </xf>
    <xf numFmtId="0" fontId="42" fillId="5" borderId="43" xfId="4" applyFont="1" applyFill="1" applyBorder="1" applyAlignment="1">
      <alignment horizontal="left" vertical="center" wrapText="1"/>
    </xf>
    <xf numFmtId="0" fontId="42" fillId="5" borderId="28" xfId="4" applyFont="1" applyFill="1" applyBorder="1" applyAlignment="1">
      <alignment horizontal="left" vertical="center" wrapText="1"/>
    </xf>
    <xf numFmtId="0" fontId="42" fillId="6" borderId="16" xfId="4" applyFont="1" applyFill="1" applyBorder="1" applyAlignment="1">
      <alignment horizontal="center" vertical="center" wrapText="1"/>
    </xf>
    <xf numFmtId="0" fontId="42" fillId="5" borderId="17" xfId="4" applyFont="1" applyFill="1" applyBorder="1" applyAlignment="1">
      <alignment horizontal="left" vertical="center" wrapText="1"/>
    </xf>
    <xf numFmtId="0" fontId="42" fillId="5" borderId="31" xfId="4" applyFont="1" applyFill="1" applyBorder="1" applyAlignment="1">
      <alignment horizontal="left" vertical="center" wrapText="1"/>
    </xf>
    <xf numFmtId="0" fontId="42" fillId="5" borderId="4" xfId="4" applyFont="1" applyFill="1" applyBorder="1" applyAlignment="1">
      <alignment horizontal="left" vertical="center" wrapText="1"/>
    </xf>
    <xf numFmtId="0" fontId="42" fillId="5" borderId="8" xfId="4" applyFont="1" applyFill="1" applyBorder="1" applyAlignment="1">
      <alignment horizontal="left" vertical="center" wrapText="1"/>
    </xf>
    <xf numFmtId="0" fontId="42" fillId="5" borderId="1" xfId="4" applyFont="1" applyFill="1" applyBorder="1" applyAlignment="1">
      <alignment horizontal="left" vertical="center" wrapText="1"/>
    </xf>
    <xf numFmtId="49" fontId="6" fillId="0" borderId="18" xfId="4" applyNumberFormat="1" applyFont="1" applyBorder="1" applyAlignment="1">
      <alignment horizontal="center" vertical="center" wrapText="1"/>
    </xf>
    <xf numFmtId="49" fontId="6" fillId="0" borderId="16" xfId="4" applyNumberFormat="1" applyFont="1" applyBorder="1" applyAlignment="1">
      <alignment horizontal="center" vertical="center" wrapText="1"/>
    </xf>
    <xf numFmtId="0" fontId="16" fillId="5" borderId="19" xfId="4" applyFont="1" applyFill="1" applyBorder="1" applyAlignment="1">
      <alignment horizontal="left" vertical="center" wrapText="1"/>
    </xf>
    <xf numFmtId="0" fontId="29" fillId="0" borderId="14" xfId="4" applyFont="1" applyBorder="1" applyAlignment="1">
      <alignment horizontal="center" vertical="center" wrapText="1"/>
    </xf>
    <xf numFmtId="0" fontId="29" fillId="0" borderId="7" xfId="4" applyFont="1" applyBorder="1" applyAlignment="1">
      <alignment horizontal="center" vertical="center" wrapText="1"/>
    </xf>
    <xf numFmtId="0" fontId="16" fillId="5" borderId="22" xfId="4" applyFont="1" applyFill="1" applyBorder="1" applyAlignment="1">
      <alignment horizontal="left" vertical="center" wrapText="1"/>
    </xf>
    <xf numFmtId="0" fontId="16" fillId="0" borderId="29" xfId="4" applyFont="1" applyBorder="1" applyAlignment="1">
      <alignment horizontal="center" vertical="center" wrapText="1"/>
    </xf>
    <xf numFmtId="0" fontId="16" fillId="0" borderId="25" xfId="4" applyFont="1" applyBorder="1" applyAlignment="1">
      <alignment horizontal="center" vertical="center" wrapText="1"/>
    </xf>
    <xf numFmtId="0" fontId="16" fillId="0" borderId="17" xfId="4" applyFont="1" applyBorder="1" applyAlignment="1">
      <alignment horizontal="center" vertical="center" wrapText="1"/>
    </xf>
    <xf numFmtId="49" fontId="6" fillId="0" borderId="14" xfId="4" applyNumberFormat="1" applyFont="1" applyBorder="1" applyAlignment="1">
      <alignment horizontal="center" vertical="center" wrapText="1"/>
    </xf>
    <xf numFmtId="0" fontId="6" fillId="0" borderId="14" xfId="4" applyFont="1" applyBorder="1" applyAlignment="1">
      <alignment horizontal="left" vertical="center" wrapText="1"/>
    </xf>
    <xf numFmtId="0" fontId="6" fillId="0" borderId="16" xfId="4" applyFont="1" applyBorder="1" applyAlignment="1">
      <alignment horizontal="left" vertical="center" wrapText="1"/>
    </xf>
    <xf numFmtId="0" fontId="16" fillId="0" borderId="18" xfId="4" applyFont="1" applyBorder="1" applyAlignment="1">
      <alignment horizontal="center" vertical="center" wrapText="1"/>
    </xf>
    <xf numFmtId="0" fontId="16" fillId="0" borderId="14" xfId="4" applyFont="1" applyBorder="1" applyAlignment="1">
      <alignment horizontal="center" vertical="center" wrapText="1"/>
    </xf>
    <xf numFmtId="0" fontId="38" fillId="5" borderId="22" xfId="4" applyFont="1" applyFill="1" applyBorder="1" applyAlignment="1">
      <alignment horizontal="left" vertical="center" wrapText="1"/>
    </xf>
    <xf numFmtId="0" fontId="16" fillId="5" borderId="0" xfId="4" applyFont="1" applyFill="1" applyAlignment="1">
      <alignment horizontal="left" vertical="center" wrapText="1"/>
    </xf>
    <xf numFmtId="0" fontId="6" fillId="6" borderId="18" xfId="4" applyFont="1" applyFill="1" applyBorder="1" applyAlignment="1">
      <alignment horizontal="center" vertical="center" wrapText="1"/>
    </xf>
    <xf numFmtId="0" fontId="6" fillId="6" borderId="14" xfId="4" applyFont="1" applyFill="1" applyBorder="1" applyAlignment="1">
      <alignment horizontal="center" vertical="center" wrapText="1"/>
    </xf>
    <xf numFmtId="0" fontId="13" fillId="0" borderId="3" xfId="2" applyFont="1" applyBorder="1" applyAlignment="1">
      <alignment horizontal="center"/>
    </xf>
    <xf numFmtId="0" fontId="13" fillId="0" borderId="14" xfId="2" applyFont="1" applyBorder="1" applyAlignment="1">
      <alignment horizontal="center"/>
    </xf>
    <xf numFmtId="0" fontId="13" fillId="0" borderId="7" xfId="2" applyFont="1" applyBorder="1" applyAlignment="1">
      <alignment horizontal="center"/>
    </xf>
    <xf numFmtId="0" fontId="27" fillId="5" borderId="24" xfId="4" applyFont="1" applyFill="1" applyBorder="1" applyAlignment="1">
      <alignment horizontal="left" vertical="center" wrapText="1"/>
    </xf>
    <xf numFmtId="0" fontId="27" fillId="5" borderId="15" xfId="4" applyFont="1" applyFill="1" applyBorder="1" applyAlignment="1">
      <alignment horizontal="left" vertical="center" wrapText="1"/>
    </xf>
    <xf numFmtId="0" fontId="27" fillId="5" borderId="27" xfId="4" applyFont="1" applyFill="1" applyBorder="1" applyAlignment="1">
      <alignment horizontal="left" vertical="center" wrapText="1"/>
    </xf>
    <xf numFmtId="0" fontId="27" fillId="5" borderId="26" xfId="4" applyFont="1" applyFill="1" applyBorder="1" applyAlignment="1">
      <alignment horizontal="left" vertical="center" wrapText="1"/>
    </xf>
    <xf numFmtId="0" fontId="6" fillId="0" borderId="18" xfId="4" applyFont="1" applyBorder="1" applyAlignment="1">
      <alignment horizontal="left" vertical="center" wrapText="1"/>
    </xf>
    <xf numFmtId="0" fontId="16" fillId="5" borderId="51" xfId="4" applyFont="1" applyFill="1" applyBorder="1" applyAlignment="1">
      <alignment horizontal="left" vertical="center" wrapText="1"/>
    </xf>
    <xf numFmtId="0" fontId="16" fillId="5" borderId="52" xfId="4" applyFont="1" applyFill="1" applyBorder="1" applyAlignment="1">
      <alignment horizontal="left" vertical="center" wrapText="1"/>
    </xf>
    <xf numFmtId="0" fontId="6" fillId="6" borderId="16" xfId="4" applyFont="1" applyFill="1" applyBorder="1" applyAlignment="1">
      <alignment horizontal="center" vertical="center" wrapText="1"/>
    </xf>
    <xf numFmtId="0" fontId="11" fillId="6" borderId="14" xfId="4" applyFont="1" applyFill="1" applyBorder="1" applyAlignment="1">
      <alignment horizontal="center" vertical="center" wrapText="1"/>
    </xf>
    <xf numFmtId="0" fontId="11" fillId="6" borderId="7" xfId="4" applyFont="1" applyFill="1" applyBorder="1" applyAlignment="1">
      <alignment horizontal="center" vertical="center" wrapText="1"/>
    </xf>
    <xf numFmtId="0" fontId="16" fillId="5" borderId="17" xfId="4" applyFont="1" applyFill="1" applyBorder="1" applyAlignment="1">
      <alignment horizontal="left" vertical="center" wrapText="1"/>
    </xf>
    <xf numFmtId="0" fontId="16" fillId="6" borderId="7" xfId="4" applyFont="1" applyFill="1" applyBorder="1" applyAlignment="1">
      <alignment horizontal="center" vertical="center" wrapText="1"/>
    </xf>
    <xf numFmtId="0" fontId="6" fillId="0" borderId="18" xfId="4" quotePrefix="1" applyFont="1" applyBorder="1" applyAlignment="1">
      <alignment horizontal="left" vertical="center" wrapText="1"/>
    </xf>
    <xf numFmtId="0" fontId="6" fillId="0" borderId="16" xfId="4" quotePrefix="1" applyFont="1" applyBorder="1" applyAlignment="1">
      <alignment horizontal="left" vertical="center" wrapText="1"/>
    </xf>
    <xf numFmtId="0" fontId="16" fillId="5" borderId="29" xfId="4" applyFont="1" applyFill="1" applyBorder="1" applyAlignment="1">
      <alignment horizontal="left" vertical="center" wrapText="1"/>
    </xf>
    <xf numFmtId="0" fontId="41" fillId="6" borderId="18" xfId="4" applyFont="1" applyFill="1" applyBorder="1" applyAlignment="1">
      <alignment horizontal="center" vertical="center" wrapText="1"/>
    </xf>
    <xf numFmtId="0" fontId="41" fillId="6" borderId="16" xfId="4" applyFont="1" applyFill="1" applyBorder="1" applyAlignment="1">
      <alignment horizontal="center" vertical="center" wrapText="1"/>
    </xf>
    <xf numFmtId="49" fontId="41" fillId="6" borderId="18" xfId="4" applyNumberFormat="1" applyFont="1" applyFill="1" applyBorder="1" applyAlignment="1">
      <alignment horizontal="center" vertical="center" wrapText="1"/>
    </xf>
    <xf numFmtId="49" fontId="41" fillId="6" borderId="16" xfId="4" applyNumberFormat="1" applyFont="1" applyFill="1" applyBorder="1" applyAlignment="1">
      <alignment horizontal="center" vertical="center" wrapText="1"/>
    </xf>
    <xf numFmtId="0" fontId="41" fillId="6" borderId="18" xfId="4" quotePrefix="1" applyFont="1" applyFill="1" applyBorder="1" applyAlignment="1">
      <alignment horizontal="left" vertical="center" wrapText="1"/>
    </xf>
    <xf numFmtId="0" fontId="41" fillId="6" borderId="16" xfId="4" quotePrefix="1" applyFont="1" applyFill="1" applyBorder="1" applyAlignment="1">
      <alignment horizontal="left" vertical="center" wrapText="1"/>
    </xf>
    <xf numFmtId="0" fontId="42" fillId="5" borderId="42" xfId="4" applyFont="1" applyFill="1" applyBorder="1" applyAlignment="1">
      <alignment horizontal="left" vertical="center" wrapText="1"/>
    </xf>
    <xf numFmtId="0" fontId="42" fillId="5" borderId="45" xfId="4" applyFont="1" applyFill="1" applyBorder="1" applyAlignment="1">
      <alignment horizontal="left" vertical="center" wrapText="1"/>
    </xf>
    <xf numFmtId="0" fontId="42" fillId="5" borderId="0" xfId="4" applyFont="1" applyFill="1" applyAlignment="1">
      <alignment horizontal="left" vertical="center" wrapText="1"/>
    </xf>
    <xf numFmtId="0" fontId="50" fillId="5" borderId="42" xfId="4" applyFont="1" applyFill="1" applyBorder="1" applyAlignment="1">
      <alignment horizontal="left" vertical="center" wrapText="1"/>
    </xf>
    <xf numFmtId="0" fontId="50" fillId="5" borderId="43" xfId="4" applyFont="1" applyFill="1" applyBorder="1" applyAlignment="1">
      <alignment horizontal="left" vertical="center" wrapText="1"/>
    </xf>
    <xf numFmtId="0" fontId="41" fillId="0" borderId="20" xfId="4" applyFont="1" applyBorder="1" applyAlignment="1">
      <alignment horizontal="left" vertical="center" wrapText="1"/>
    </xf>
    <xf numFmtId="0" fontId="41" fillId="0" borderId="9" xfId="4" applyFont="1" applyBorder="1" applyAlignment="1">
      <alignment horizontal="left" vertical="center" wrapText="1"/>
    </xf>
    <xf numFmtId="0" fontId="18" fillId="5" borderId="23" xfId="4" applyFont="1" applyFill="1" applyBorder="1" applyAlignment="1">
      <alignment horizontal="left" vertical="center" wrapText="1"/>
    </xf>
    <xf numFmtId="0" fontId="24" fillId="6" borderId="35" xfId="4" applyFont="1" applyFill="1" applyBorder="1" applyAlignment="1">
      <alignment horizontal="center" vertical="center" wrapText="1"/>
    </xf>
    <xf numFmtId="0" fontId="24" fillId="6" borderId="34" xfId="4" applyFont="1" applyFill="1" applyBorder="1" applyAlignment="1">
      <alignment horizontal="center" vertical="center" wrapText="1"/>
    </xf>
    <xf numFmtId="0" fontId="18" fillId="5" borderId="26" xfId="4" applyFont="1" applyFill="1" applyBorder="1" applyAlignment="1">
      <alignment horizontal="left" vertical="center" wrapText="1"/>
    </xf>
    <xf numFmtId="0" fontId="52" fillId="6" borderId="35" xfId="4" applyFont="1" applyFill="1" applyBorder="1" applyAlignment="1">
      <alignment horizontal="center" vertical="center" wrapText="1"/>
    </xf>
    <xf numFmtId="0" fontId="52" fillId="6" borderId="34" xfId="4" applyFont="1" applyFill="1" applyBorder="1" applyAlignment="1">
      <alignment horizontal="center" vertical="center" wrapText="1"/>
    </xf>
    <xf numFmtId="0" fontId="41" fillId="6" borderId="18" xfId="4" applyFont="1" applyFill="1" applyBorder="1" applyAlignment="1">
      <alignment horizontal="left" vertical="center" wrapText="1"/>
    </xf>
    <xf numFmtId="0" fontId="41" fillId="6" borderId="16" xfId="4" applyFont="1" applyFill="1" applyBorder="1" applyAlignment="1">
      <alignment horizontal="left" vertical="center" wrapText="1"/>
    </xf>
    <xf numFmtId="0" fontId="42" fillId="6" borderId="35" xfId="4" applyFont="1" applyFill="1" applyBorder="1" applyAlignment="1">
      <alignment horizontal="center" vertical="center" wrapText="1"/>
    </xf>
    <xf numFmtId="0" fontId="42" fillId="6" borderId="10" xfId="4" applyFont="1" applyFill="1" applyBorder="1" applyAlignment="1">
      <alignment horizontal="center" vertical="center" wrapText="1"/>
    </xf>
    <xf numFmtId="0" fontId="42" fillId="5" borderId="35" xfId="4" applyFont="1" applyFill="1" applyBorder="1" applyAlignment="1">
      <alignment horizontal="center" vertical="center" wrapText="1"/>
    </xf>
    <xf numFmtId="0" fontId="42" fillId="5" borderId="30" xfId="4" applyFont="1" applyFill="1" applyBorder="1" applyAlignment="1">
      <alignment horizontal="center" vertical="center" wrapText="1"/>
    </xf>
    <xf numFmtId="0" fontId="27" fillId="5" borderId="23" xfId="4" applyFont="1" applyFill="1" applyBorder="1" applyAlignment="1">
      <alignment horizontal="left" vertical="center" wrapText="1"/>
    </xf>
    <xf numFmtId="0" fontId="38" fillId="5" borderId="0" xfId="4" applyFont="1" applyFill="1" applyAlignment="1">
      <alignment horizontal="left" vertical="center" wrapText="1"/>
    </xf>
    <xf numFmtId="0" fontId="38" fillId="5" borderId="19" xfId="4" applyFont="1" applyFill="1" applyBorder="1" applyAlignment="1">
      <alignment horizontal="left" vertical="center" wrapText="1"/>
    </xf>
    <xf numFmtId="0" fontId="30" fillId="0" borderId="29" xfId="2" applyFont="1" applyBorder="1" applyAlignment="1">
      <alignment horizontal="center" vertical="center" wrapText="1"/>
    </xf>
    <xf numFmtId="0" fontId="30" fillId="0" borderId="8" xfId="2" applyFont="1" applyBorder="1" applyAlignment="1">
      <alignment horizontal="center" vertical="center" wrapText="1"/>
    </xf>
    <xf numFmtId="49" fontId="6" fillId="0" borderId="7" xfId="4" applyNumberFormat="1" applyFont="1" applyBorder="1" applyAlignment="1">
      <alignment horizontal="center" vertical="center" wrapText="1"/>
    </xf>
    <xf numFmtId="49" fontId="6" fillId="6" borderId="14" xfId="4" applyNumberFormat="1" applyFont="1" applyFill="1" applyBorder="1" applyAlignment="1">
      <alignment horizontal="center" vertical="center" wrapText="1"/>
    </xf>
    <xf numFmtId="49" fontId="6" fillId="6" borderId="16" xfId="4" applyNumberFormat="1" applyFont="1" applyFill="1" applyBorder="1" applyAlignment="1">
      <alignment horizontal="center" vertical="center" wrapText="1"/>
    </xf>
    <xf numFmtId="0" fontId="16" fillId="5" borderId="36" xfId="4" applyFont="1" applyFill="1" applyBorder="1" applyAlignment="1">
      <alignment horizontal="left" vertical="center" wrapText="1"/>
    </xf>
    <xf numFmtId="0" fontId="6" fillId="0" borderId="34" xfId="2" applyFont="1" applyBorder="1" applyAlignment="1">
      <alignment horizontal="left" vertical="center" wrapText="1"/>
    </xf>
    <xf numFmtId="0" fontId="6" fillId="0" borderId="31" xfId="2" applyFont="1" applyBorder="1" applyAlignment="1">
      <alignment horizontal="left" vertical="center" wrapText="1"/>
    </xf>
    <xf numFmtId="0" fontId="16" fillId="5" borderId="28" xfId="4" applyFont="1" applyFill="1" applyBorder="1" applyAlignment="1">
      <alignment horizontal="left" vertical="center" wrapText="1"/>
    </xf>
    <xf numFmtId="0" fontId="16" fillId="6" borderId="35" xfId="4" applyFont="1" applyFill="1" applyBorder="1" applyAlignment="1">
      <alignment horizontal="center" vertical="center" wrapText="1"/>
    </xf>
    <xf numFmtId="0" fontId="16" fillId="6" borderId="34" xfId="4" applyFont="1" applyFill="1" applyBorder="1" applyAlignment="1">
      <alignment horizontal="center" vertical="center" wrapText="1"/>
    </xf>
    <xf numFmtId="0" fontId="27" fillId="5" borderId="38" xfId="4" applyFont="1" applyFill="1" applyBorder="1" applyAlignment="1">
      <alignment horizontal="left" vertical="center" wrapText="1"/>
    </xf>
    <xf numFmtId="0" fontId="27" fillId="5" borderId="1" xfId="4" applyFont="1" applyFill="1" applyBorder="1" applyAlignment="1">
      <alignment horizontal="left" vertical="center" wrapText="1"/>
    </xf>
    <xf numFmtId="0" fontId="27" fillId="5" borderId="10" xfId="4" applyFont="1" applyFill="1" applyBorder="1" applyAlignment="1">
      <alignment horizontal="left" vertical="center" wrapText="1"/>
    </xf>
    <xf numFmtId="0" fontId="16" fillId="5" borderId="34" xfId="4" applyFont="1" applyFill="1" applyBorder="1" applyAlignment="1">
      <alignment horizontal="left" vertical="center" wrapText="1"/>
    </xf>
    <xf numFmtId="0" fontId="6" fillId="6" borderId="7" xfId="4" applyFont="1" applyFill="1" applyBorder="1" applyAlignment="1">
      <alignment horizontal="center" vertical="center" wrapText="1"/>
    </xf>
    <xf numFmtId="0" fontId="15" fillId="6" borderId="18" xfId="4" applyFont="1" applyFill="1" applyBorder="1" applyAlignment="1">
      <alignment horizontal="center" vertical="center" wrapText="1"/>
    </xf>
    <xf numFmtId="0" fontId="15" fillId="6" borderId="16" xfId="4" applyFont="1" applyFill="1" applyBorder="1" applyAlignment="1">
      <alignment horizontal="center" vertical="center" wrapText="1"/>
    </xf>
    <xf numFmtId="0" fontId="16" fillId="0" borderId="16" xfId="4" applyFont="1" applyBorder="1" applyAlignment="1">
      <alignment horizontal="center" vertical="center" wrapText="1"/>
    </xf>
    <xf numFmtId="0" fontId="16" fillId="5" borderId="40" xfId="4" applyFont="1" applyFill="1" applyBorder="1" applyAlignment="1">
      <alignment horizontal="left" vertical="center" wrapText="1"/>
    </xf>
    <xf numFmtId="0" fontId="16" fillId="5" borderId="44" xfId="4" applyFont="1" applyFill="1" applyBorder="1" applyAlignment="1">
      <alignment horizontal="left" vertical="center" wrapText="1"/>
    </xf>
    <xf numFmtId="0" fontId="50" fillId="5" borderId="1" xfId="4" applyFont="1" applyFill="1" applyBorder="1" applyAlignment="1">
      <alignment horizontal="left" vertical="center" wrapText="1"/>
    </xf>
    <xf numFmtId="0" fontId="50" fillId="5" borderId="26" xfId="4" applyFont="1" applyFill="1" applyBorder="1" applyAlignment="1">
      <alignment horizontal="left" vertical="center" wrapText="1"/>
    </xf>
    <xf numFmtId="0" fontId="16" fillId="5" borderId="24" xfId="2" applyFont="1" applyFill="1" applyBorder="1" applyAlignment="1">
      <alignment horizontal="left" vertical="center" wrapText="1"/>
    </xf>
    <xf numFmtId="0" fontId="16" fillId="5" borderId="15" xfId="2" applyFont="1" applyFill="1" applyBorder="1" applyAlignment="1">
      <alignment horizontal="left" vertical="center" wrapText="1"/>
    </xf>
    <xf numFmtId="0" fontId="18" fillId="6" borderId="18" xfId="2" applyFont="1" applyFill="1" applyBorder="1" applyAlignment="1">
      <alignment horizontal="center" vertical="center" wrapText="1"/>
    </xf>
    <xf numFmtId="0" fontId="18" fillId="6" borderId="14" xfId="2" applyFont="1" applyFill="1" applyBorder="1" applyAlignment="1">
      <alignment horizontal="center" vertical="center" wrapText="1"/>
    </xf>
    <xf numFmtId="0" fontId="18" fillId="6" borderId="16" xfId="2" applyFont="1" applyFill="1" applyBorder="1" applyAlignment="1">
      <alignment horizontal="center" vertical="center" wrapText="1"/>
    </xf>
    <xf numFmtId="0" fontId="16" fillId="5" borderId="8" xfId="2" applyFont="1" applyFill="1" applyBorder="1" applyAlignment="1">
      <alignment horizontal="left" vertical="center" wrapText="1"/>
    </xf>
    <xf numFmtId="0" fontId="16" fillId="5" borderId="1" xfId="2" quotePrefix="1" applyFont="1" applyFill="1" applyBorder="1" applyAlignment="1">
      <alignment horizontal="left" vertical="center" wrapText="1"/>
    </xf>
    <xf numFmtId="0" fontId="16" fillId="5" borderId="17" xfId="2" applyFont="1" applyFill="1" applyBorder="1" applyAlignment="1">
      <alignment horizontal="left" vertical="center" wrapText="1"/>
    </xf>
    <xf numFmtId="0" fontId="16" fillId="5" borderId="22" xfId="2" applyFont="1" applyFill="1" applyBorder="1" applyAlignment="1">
      <alignment horizontal="left" vertical="center" wrapText="1"/>
    </xf>
    <xf numFmtId="0" fontId="15" fillId="0" borderId="18" xfId="2" applyFont="1" applyBorder="1" applyAlignment="1">
      <alignment horizontal="center" vertical="center" wrapText="1"/>
    </xf>
    <xf numFmtId="0" fontId="15" fillId="0" borderId="16" xfId="2" applyFont="1" applyBorder="1" applyAlignment="1">
      <alignment horizontal="center" vertical="center" wrapText="1"/>
    </xf>
    <xf numFmtId="0" fontId="16" fillId="5" borderId="42" xfId="2" applyFont="1" applyFill="1" applyBorder="1" applyAlignment="1">
      <alignment horizontal="left" vertical="center" wrapText="1"/>
    </xf>
    <xf numFmtId="0" fontId="16" fillId="5" borderId="43" xfId="2" quotePrefix="1" applyFont="1" applyFill="1" applyBorder="1" applyAlignment="1">
      <alignment horizontal="left" vertical="center" wrapText="1"/>
    </xf>
    <xf numFmtId="0" fontId="50" fillId="5" borderId="0" xfId="4" applyFont="1" applyFill="1" applyAlignment="1">
      <alignment horizontal="left" vertical="center" wrapText="1"/>
    </xf>
    <xf numFmtId="0" fontId="50" fillId="5" borderId="22" xfId="4" applyFont="1" applyFill="1" applyBorder="1" applyAlignment="1">
      <alignment horizontal="left" vertical="center" wrapText="1"/>
    </xf>
    <xf numFmtId="0" fontId="50" fillId="0" borderId="18" xfId="4" applyFont="1" applyBorder="1" applyAlignment="1">
      <alignment horizontal="center" vertical="center" wrapText="1"/>
    </xf>
    <xf numFmtId="0" fontId="50" fillId="0" borderId="16" xfId="4" applyFont="1" applyBorder="1" applyAlignment="1">
      <alignment horizontal="center" vertical="center" wrapText="1"/>
    </xf>
    <xf numFmtId="49" fontId="6" fillId="0" borderId="18" xfId="2" quotePrefix="1" applyNumberFormat="1" applyFont="1" applyBorder="1" applyAlignment="1">
      <alignment horizontal="center" vertical="center" wrapText="1"/>
    </xf>
    <xf numFmtId="49" fontId="6" fillId="0" borderId="7" xfId="2" quotePrefix="1" applyNumberFormat="1" applyFont="1" applyBorder="1" applyAlignment="1">
      <alignment horizontal="center" vertical="center" wrapText="1"/>
    </xf>
    <xf numFmtId="0" fontId="6" fillId="0" borderId="14" xfId="2" quotePrefix="1" applyFont="1" applyBorder="1" applyAlignment="1">
      <alignment horizontal="center" vertical="center" wrapText="1"/>
    </xf>
    <xf numFmtId="0" fontId="6" fillId="0" borderId="16" xfId="2" quotePrefix="1" applyFont="1" applyBorder="1" applyAlignment="1">
      <alignment horizontal="center" vertical="center" wrapText="1"/>
    </xf>
    <xf numFmtId="0" fontId="6" fillId="0" borderId="18" xfId="2" quotePrefix="1" applyFont="1" applyBorder="1" applyAlignment="1">
      <alignment horizontal="center" vertical="center" wrapText="1"/>
    </xf>
    <xf numFmtId="0" fontId="6" fillId="0" borderId="7" xfId="2" quotePrefix="1" applyFont="1" applyBorder="1" applyAlignment="1">
      <alignment horizontal="center" vertical="center" wrapText="1"/>
    </xf>
    <xf numFmtId="0" fontId="16" fillId="5" borderId="15" xfId="2" quotePrefix="1" applyFont="1" applyFill="1" applyBorder="1" applyAlignment="1">
      <alignment horizontal="left" vertical="center" wrapText="1"/>
    </xf>
    <xf numFmtId="0" fontId="52" fillId="0" borderId="18" xfId="2" applyFont="1" applyBorder="1" applyAlignment="1">
      <alignment horizontal="center" vertical="center" wrapText="1"/>
    </xf>
    <xf numFmtId="0" fontId="52" fillId="0" borderId="16" xfId="2" applyFont="1" applyBorder="1" applyAlignment="1">
      <alignment horizontal="center" vertical="center" wrapText="1"/>
    </xf>
    <xf numFmtId="0" fontId="42" fillId="5" borderId="27" xfId="2" applyFont="1" applyFill="1" applyBorder="1" applyAlignment="1">
      <alignment horizontal="left" vertical="center" wrapText="1"/>
    </xf>
    <xf numFmtId="0" fontId="42" fillId="5" borderId="26" xfId="2" quotePrefix="1" applyFont="1" applyFill="1" applyBorder="1" applyAlignment="1">
      <alignment horizontal="left" vertical="center" wrapText="1"/>
    </xf>
    <xf numFmtId="0" fontId="42" fillId="5" borderId="24" xfId="2" applyFont="1" applyFill="1" applyBorder="1" applyAlignment="1">
      <alignment horizontal="left" vertical="center" wrapText="1"/>
    </xf>
    <xf numFmtId="0" fontId="42" fillId="5" borderId="15" xfId="2" quotePrefix="1" applyFont="1" applyFill="1" applyBorder="1" applyAlignment="1">
      <alignment horizontal="left" vertical="center" wrapText="1"/>
    </xf>
    <xf numFmtId="0" fontId="41" fillId="6" borderId="29" xfId="2" quotePrefix="1" applyFont="1" applyFill="1" applyBorder="1" applyAlignment="1">
      <alignment horizontal="left" vertical="center" wrapText="1"/>
    </xf>
    <xf numFmtId="0" fontId="41" fillId="6" borderId="25" xfId="2" quotePrefix="1" applyFont="1" applyFill="1" applyBorder="1" applyAlignment="1">
      <alignment horizontal="left" vertical="center" wrapText="1"/>
    </xf>
    <xf numFmtId="0" fontId="41" fillId="6" borderId="17" xfId="2" quotePrefix="1" applyFont="1" applyFill="1" applyBorder="1" applyAlignment="1">
      <alignment horizontal="left" vertical="center" wrapText="1"/>
    </xf>
    <xf numFmtId="0" fontId="16" fillId="5" borderId="21" xfId="2" applyFont="1" applyFill="1" applyBorder="1" applyAlignment="1">
      <alignment horizontal="left" vertical="center" wrapText="1"/>
    </xf>
    <xf numFmtId="0" fontId="16" fillId="5" borderId="31" xfId="2" quotePrefix="1" applyFont="1" applyFill="1" applyBorder="1" applyAlignment="1">
      <alignment horizontal="left" vertical="center" wrapText="1"/>
    </xf>
    <xf numFmtId="0" fontId="6" fillId="6" borderId="1099" xfId="2" quotePrefix="1" applyFont="1" applyFill="1" applyBorder="1" applyAlignment="1">
      <alignment horizontal="left" vertical="center" wrapText="1"/>
    </xf>
    <xf numFmtId="0" fontId="6" fillId="6" borderId="1173" xfId="2" quotePrefix="1" applyFont="1" applyFill="1" applyBorder="1" applyAlignment="1">
      <alignment horizontal="left" vertical="center" wrapText="1"/>
    </xf>
    <xf numFmtId="49" fontId="6" fillId="6" borderId="18" xfId="2" applyNumberFormat="1" applyFont="1" applyFill="1" applyBorder="1" applyAlignment="1">
      <alignment horizontal="center" vertical="center" wrapText="1"/>
    </xf>
    <xf numFmtId="49" fontId="6" fillId="6" borderId="16" xfId="2" applyNumberFormat="1" applyFont="1" applyFill="1" applyBorder="1" applyAlignment="1">
      <alignment horizontal="center" vertical="center" wrapText="1"/>
    </xf>
    <xf numFmtId="0" fontId="16" fillId="5" borderId="27" xfId="2" applyFont="1" applyFill="1" applyBorder="1" applyAlignment="1">
      <alignment horizontal="left" vertical="center" wrapText="1"/>
    </xf>
    <xf numFmtId="0" fontId="16" fillId="5" borderId="26" xfId="2" quotePrefix="1" applyFont="1" applyFill="1" applyBorder="1" applyAlignment="1">
      <alignment horizontal="left" vertical="center" wrapText="1"/>
    </xf>
    <xf numFmtId="0" fontId="42" fillId="5" borderId="27" xfId="2" applyFont="1" applyFill="1" applyBorder="1" applyAlignment="1">
      <alignment horizontal="left" vertical="center"/>
    </xf>
    <xf numFmtId="0" fontId="42" fillId="5" borderId="26" xfId="2" applyFont="1" applyFill="1" applyBorder="1" applyAlignment="1">
      <alignment horizontal="left" vertical="center"/>
    </xf>
    <xf numFmtId="0" fontId="16" fillId="5" borderId="27" xfId="2" applyFont="1" applyFill="1" applyBorder="1" applyAlignment="1">
      <alignment horizontal="left" vertical="center"/>
    </xf>
    <xf numFmtId="0" fontId="16" fillId="5" borderId="26" xfId="2" applyFont="1" applyFill="1" applyBorder="1" applyAlignment="1">
      <alignment horizontal="left" vertical="center"/>
    </xf>
    <xf numFmtId="0" fontId="6" fillId="6" borderId="19" xfId="2" applyFont="1" applyFill="1" applyBorder="1" applyAlignment="1">
      <alignment horizontal="left" vertical="center" wrapText="1"/>
    </xf>
    <xf numFmtId="0" fontId="6" fillId="6" borderId="22" xfId="2" applyFont="1" applyFill="1" applyBorder="1" applyAlignment="1">
      <alignment horizontal="left" vertical="center" wrapText="1"/>
    </xf>
    <xf numFmtId="0" fontId="42" fillId="5" borderId="22" xfId="2" applyFont="1" applyFill="1" applyBorder="1" applyAlignment="1">
      <alignment horizontal="left" vertical="center" wrapText="1"/>
    </xf>
    <xf numFmtId="0" fontId="42" fillId="5" borderId="22" xfId="2" quotePrefix="1" applyFont="1" applyFill="1" applyBorder="1" applyAlignment="1">
      <alignment horizontal="left" vertical="center" wrapText="1"/>
    </xf>
    <xf numFmtId="0" fontId="42" fillId="5" borderId="15" xfId="2" applyFont="1" applyFill="1" applyBorder="1" applyAlignment="1">
      <alignment horizontal="left" vertical="center" wrapText="1"/>
    </xf>
    <xf numFmtId="0" fontId="41" fillId="0" borderId="1167" xfId="2" applyFont="1" applyBorder="1" applyAlignment="1">
      <alignment horizontal="left" vertical="center" wrapText="1"/>
    </xf>
    <xf numFmtId="0" fontId="41" fillId="0" borderId="30" xfId="2" applyFont="1" applyBorder="1" applyAlignment="1">
      <alignment horizontal="left" vertical="center" wrapText="1"/>
    </xf>
    <xf numFmtId="0" fontId="18" fillId="5" borderId="17" xfId="2" applyFont="1" applyFill="1" applyBorder="1" applyAlignment="1">
      <alignment horizontal="left" vertical="center" wrapText="1"/>
    </xf>
    <xf numFmtId="0" fontId="18" fillId="5" borderId="22" xfId="2" quotePrefix="1" applyFont="1" applyFill="1" applyBorder="1" applyAlignment="1">
      <alignment horizontal="left" vertical="center" wrapText="1"/>
    </xf>
    <xf numFmtId="0" fontId="18" fillId="5" borderId="21" xfId="2" applyFont="1" applyFill="1" applyBorder="1" applyAlignment="1">
      <alignment horizontal="left" vertical="center" wrapText="1"/>
    </xf>
    <xf numFmtId="0" fontId="18" fillId="5" borderId="23" xfId="2" quotePrefix="1" applyFont="1" applyFill="1" applyBorder="1" applyAlignment="1">
      <alignment horizontal="left" vertical="center" wrapText="1"/>
    </xf>
    <xf numFmtId="0" fontId="42" fillId="5" borderId="4" xfId="2" applyFont="1" applyFill="1" applyBorder="1" applyAlignment="1">
      <alignment horizontal="left" vertical="center" wrapText="1"/>
    </xf>
    <xf numFmtId="0" fontId="42" fillId="5" borderId="28" xfId="2" quotePrefix="1" applyFont="1" applyFill="1" applyBorder="1" applyAlignment="1">
      <alignment horizontal="left" vertical="center" wrapText="1"/>
    </xf>
    <xf numFmtId="0" fontId="41" fillId="0" borderId="18" xfId="2" applyFont="1" applyBorder="1" applyAlignment="1">
      <alignment horizontal="left" vertical="center" wrapText="1"/>
    </xf>
    <xf numFmtId="0" fontId="41" fillId="0" borderId="14" xfId="2" applyFont="1" applyBorder="1" applyAlignment="1">
      <alignment horizontal="left" vertical="center" wrapText="1"/>
    </xf>
    <xf numFmtId="0" fontId="41" fillId="0" borderId="16" xfId="2" applyFont="1" applyBorder="1" applyAlignment="1">
      <alignment horizontal="left" vertical="center" wrapText="1"/>
    </xf>
    <xf numFmtId="0" fontId="42" fillId="5" borderId="19" xfId="2" applyFont="1" applyFill="1" applyBorder="1" applyAlignment="1">
      <alignment horizontal="left" vertical="center" wrapText="1"/>
    </xf>
    <xf numFmtId="0" fontId="42" fillId="5" borderId="23" xfId="2" quotePrefix="1" applyFont="1" applyFill="1" applyBorder="1" applyAlignment="1">
      <alignment horizontal="left" vertical="center" wrapText="1"/>
    </xf>
    <xf numFmtId="0" fontId="11" fillId="6" borderId="14" xfId="2" applyFont="1" applyFill="1" applyBorder="1" applyAlignment="1">
      <alignment horizontal="center" vertical="center" wrapText="1"/>
    </xf>
    <xf numFmtId="0" fontId="11" fillId="6" borderId="7" xfId="2" applyFont="1" applyFill="1" applyBorder="1" applyAlignment="1">
      <alignment horizontal="center" vertical="center" wrapText="1"/>
    </xf>
    <xf numFmtId="0" fontId="16" fillId="6" borderId="18" xfId="2" applyFont="1" applyFill="1" applyBorder="1" applyAlignment="1">
      <alignment horizontal="center" vertical="center" wrapText="1"/>
    </xf>
    <xf numFmtId="0" fontId="16" fillId="6" borderId="14" xfId="2" applyFont="1" applyFill="1" applyBorder="1" applyAlignment="1">
      <alignment horizontal="center" vertical="center" wrapText="1"/>
    </xf>
    <xf numFmtId="0" fontId="16" fillId="6" borderId="16" xfId="2" applyFont="1" applyFill="1" applyBorder="1" applyAlignment="1">
      <alignment horizontal="center" vertical="center" wrapText="1"/>
    </xf>
    <xf numFmtId="0" fontId="16" fillId="5" borderId="22" xfId="2" quotePrefix="1" applyFont="1" applyFill="1" applyBorder="1" applyAlignment="1">
      <alignment horizontal="left" vertical="center" wrapText="1"/>
    </xf>
    <xf numFmtId="0" fontId="29" fillId="0" borderId="18" xfId="2" applyFont="1" applyBorder="1" applyAlignment="1">
      <alignment horizontal="center" vertical="center" wrapText="1"/>
    </xf>
    <xf numFmtId="0" fontId="29" fillId="0" borderId="14" xfId="2" applyFont="1" applyBorder="1" applyAlignment="1">
      <alignment horizontal="center" vertical="center" wrapText="1"/>
    </xf>
    <xf numFmtId="0" fontId="38" fillId="5" borderId="17" xfId="2" applyFont="1" applyFill="1" applyBorder="1" applyAlignment="1">
      <alignment horizontal="left" vertical="center" wrapText="1"/>
    </xf>
    <xf numFmtId="0" fontId="38" fillId="5" borderId="22" xfId="2" quotePrefix="1" applyFont="1" applyFill="1" applyBorder="1" applyAlignment="1">
      <alignment horizontal="left" vertical="center" wrapText="1"/>
    </xf>
    <xf numFmtId="0" fontId="18" fillId="5" borderId="15" xfId="2" applyFont="1" applyFill="1" applyBorder="1" applyAlignment="1">
      <alignment horizontal="left" vertical="center" wrapText="1"/>
    </xf>
    <xf numFmtId="0" fontId="18" fillId="5" borderId="0" xfId="2" applyFont="1" applyFill="1" applyAlignment="1">
      <alignment horizontal="left" vertical="center" wrapText="1"/>
    </xf>
    <xf numFmtId="0" fontId="18" fillId="5" borderId="19" xfId="2" applyFont="1" applyFill="1" applyBorder="1" applyAlignment="1">
      <alignment horizontal="left" vertical="center" wrapText="1"/>
    </xf>
    <xf numFmtId="0" fontId="16" fillId="5" borderId="28" xfId="2" applyFont="1" applyFill="1" applyBorder="1" applyAlignment="1">
      <alignment horizontal="left" vertical="center" wrapText="1"/>
    </xf>
    <xf numFmtId="0" fontId="18" fillId="6" borderId="30" xfId="2" applyFont="1" applyFill="1" applyBorder="1" applyAlignment="1">
      <alignment horizontal="center" vertical="center" wrapText="1"/>
    </xf>
    <xf numFmtId="0" fontId="18" fillId="6" borderId="34" xfId="2" applyFont="1" applyFill="1" applyBorder="1" applyAlignment="1">
      <alignment horizontal="center" vertical="center" wrapText="1"/>
    </xf>
    <xf numFmtId="0" fontId="16" fillId="5" borderId="26" xfId="2" applyFont="1" applyFill="1" applyBorder="1" applyAlignment="1">
      <alignment horizontal="left" vertical="center" wrapText="1"/>
    </xf>
    <xf numFmtId="0" fontId="23" fillId="0" borderId="3" xfId="2" applyFont="1" applyBorder="1" applyAlignment="1">
      <alignment horizontal="center" vertical="center" wrapText="1"/>
    </xf>
    <xf numFmtId="0" fontId="23" fillId="0" borderId="14" xfId="2" applyFont="1" applyBorder="1" applyAlignment="1">
      <alignment horizontal="center" vertical="center" wrapText="1"/>
    </xf>
    <xf numFmtId="0" fontId="23" fillId="0" borderId="7" xfId="2" applyFont="1" applyBorder="1" applyAlignment="1">
      <alignment horizontal="center" vertical="center" wrapText="1"/>
    </xf>
    <xf numFmtId="0" fontId="16" fillId="5" borderId="1157" xfId="2" applyFont="1" applyFill="1" applyBorder="1" applyAlignment="1">
      <alignment horizontal="left" vertical="center" wrapText="1"/>
    </xf>
    <xf numFmtId="0" fontId="18" fillId="0" borderId="14" xfId="2" applyFont="1" applyBorder="1" applyAlignment="1">
      <alignment horizontal="center" vertical="center" wrapText="1"/>
    </xf>
    <xf numFmtId="0" fontId="18" fillId="0" borderId="1173" xfId="2" applyFont="1" applyBorder="1" applyAlignment="1">
      <alignment horizontal="center" vertical="center" wrapText="1"/>
    </xf>
    <xf numFmtId="0" fontId="16" fillId="5" borderId="1175" xfId="2" applyFont="1" applyFill="1" applyBorder="1" applyAlignment="1">
      <alignment horizontal="left" vertical="center" wrapText="1"/>
    </xf>
    <xf numFmtId="0" fontId="16" fillId="5" borderId="1176" xfId="2" quotePrefix="1" applyFont="1" applyFill="1" applyBorder="1" applyAlignment="1">
      <alignment horizontal="left" vertical="center" wrapText="1"/>
    </xf>
    <xf numFmtId="0" fontId="6" fillId="0" borderId="18" xfId="2" applyFont="1" applyBorder="1" applyAlignment="1">
      <alignment horizontal="left" vertical="center" wrapText="1"/>
    </xf>
    <xf numFmtId="0" fontId="6" fillId="0" borderId="14" xfId="2" applyFont="1" applyBorder="1" applyAlignment="1">
      <alignment horizontal="left" vertical="center" wrapText="1"/>
    </xf>
    <xf numFmtId="0" fontId="6" fillId="0" borderId="7" xfId="2" applyFont="1" applyBorder="1" applyAlignment="1">
      <alignment horizontal="left" vertical="center" wrapText="1"/>
    </xf>
    <xf numFmtId="49" fontId="41" fillId="6" borderId="18" xfId="2" applyNumberFormat="1" applyFont="1" applyFill="1" applyBorder="1" applyAlignment="1">
      <alignment horizontal="center" vertical="center" wrapText="1"/>
    </xf>
    <xf numFmtId="49" fontId="41" fillId="6" borderId="16" xfId="2" applyNumberFormat="1" applyFont="1" applyFill="1" applyBorder="1" applyAlignment="1">
      <alignment horizontal="center" vertical="center" wrapText="1"/>
    </xf>
    <xf numFmtId="0" fontId="42" fillId="5" borderId="40" xfId="2" applyFont="1" applyFill="1" applyBorder="1" applyAlignment="1">
      <alignment horizontal="left" vertical="center" wrapText="1"/>
    </xf>
    <xf numFmtId="0" fontId="42" fillId="5" borderId="41" xfId="2" quotePrefix="1" applyFont="1" applyFill="1" applyBorder="1" applyAlignment="1">
      <alignment horizontal="left" vertical="center" wrapText="1"/>
    </xf>
    <xf numFmtId="49" fontId="6" fillId="6" borderId="18" xfId="2" quotePrefix="1" applyNumberFormat="1" applyFont="1" applyFill="1" applyBorder="1" applyAlignment="1">
      <alignment horizontal="center" vertical="center" wrapText="1"/>
    </xf>
    <xf numFmtId="49" fontId="6" fillId="6" borderId="14" xfId="2" quotePrefix="1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49" fontId="41" fillId="6" borderId="3" xfId="2" quotePrefix="1" applyNumberFormat="1" applyFont="1" applyFill="1" applyBorder="1" applyAlignment="1">
      <alignment horizontal="center" vertical="center" wrapText="1"/>
    </xf>
    <xf numFmtId="49" fontId="41" fillId="6" borderId="14" xfId="2" quotePrefix="1" applyNumberFormat="1" applyFont="1" applyFill="1" applyBorder="1" applyAlignment="1">
      <alignment horizontal="center" vertical="center" wrapText="1"/>
    </xf>
    <xf numFmtId="49" fontId="41" fillId="6" borderId="1173" xfId="2" quotePrefix="1" applyNumberFormat="1" applyFont="1" applyFill="1" applyBorder="1" applyAlignment="1">
      <alignment horizontal="center" vertical="center" wrapText="1"/>
    </xf>
    <xf numFmtId="0" fontId="16" fillId="5" borderId="0" xfId="2" applyFont="1" applyFill="1" applyAlignment="1">
      <alignment horizontal="left" vertical="center" wrapText="1"/>
    </xf>
    <xf numFmtId="0" fontId="16" fillId="5" borderId="0" xfId="2" quotePrefix="1" applyFont="1" applyFill="1" applyAlignment="1">
      <alignment horizontal="left" vertical="center" wrapText="1"/>
    </xf>
    <xf numFmtId="0" fontId="16" fillId="6" borderId="35" xfId="2" applyFont="1" applyFill="1" applyBorder="1" applyAlignment="1">
      <alignment horizontal="center" vertical="center" wrapText="1"/>
    </xf>
    <xf numFmtId="0" fontId="16" fillId="6" borderId="34" xfId="2" applyFont="1" applyFill="1" applyBorder="1" applyAlignment="1">
      <alignment horizontal="center" vertical="center" wrapText="1"/>
    </xf>
    <xf numFmtId="0" fontId="16" fillId="5" borderId="38" xfId="2" quotePrefix="1" applyFont="1" applyFill="1" applyBorder="1" applyAlignment="1">
      <alignment horizontal="left" vertical="center" wrapText="1"/>
    </xf>
    <xf numFmtId="0" fontId="26" fillId="0" borderId="18" xfId="2" applyFont="1" applyBorder="1" applyAlignment="1">
      <alignment horizontal="left" vertical="center" wrapText="1"/>
    </xf>
    <xf numFmtId="0" fontId="26" fillId="0" borderId="16" xfId="2" applyFont="1" applyBorder="1" applyAlignment="1">
      <alignment horizontal="left" vertical="center" wrapText="1"/>
    </xf>
    <xf numFmtId="0" fontId="16" fillId="5" borderId="23" xfId="2" applyFont="1" applyFill="1" applyBorder="1" applyAlignment="1">
      <alignment horizontal="left" vertical="center" wrapText="1"/>
    </xf>
    <xf numFmtId="0" fontId="16" fillId="5" borderId="31" xfId="2" applyFont="1" applyFill="1" applyBorder="1" applyAlignment="1">
      <alignment horizontal="left" vertical="center" wrapText="1"/>
    </xf>
    <xf numFmtId="0" fontId="16" fillId="5" borderId="32" xfId="2" applyFont="1" applyFill="1" applyBorder="1" applyAlignment="1">
      <alignment horizontal="left" vertical="center" wrapText="1"/>
    </xf>
    <xf numFmtId="0" fontId="16" fillId="5" borderId="33" xfId="2" quotePrefix="1" applyFont="1" applyFill="1" applyBorder="1" applyAlignment="1">
      <alignment horizontal="left" vertical="center" wrapText="1"/>
    </xf>
    <xf numFmtId="0" fontId="6" fillId="6" borderId="18" xfId="2" quotePrefix="1" applyFont="1" applyFill="1" applyBorder="1" applyAlignment="1">
      <alignment horizontal="center" vertical="center" wrapText="1"/>
    </xf>
    <xf numFmtId="0" fontId="6" fillId="6" borderId="7" xfId="2" quotePrefix="1" applyFont="1" applyFill="1" applyBorder="1" applyAlignment="1">
      <alignment horizontal="center" vertical="center" wrapText="1"/>
    </xf>
    <xf numFmtId="0" fontId="18" fillId="5" borderId="23" xfId="2" applyFont="1" applyFill="1" applyBorder="1" applyAlignment="1">
      <alignment horizontal="left" vertical="center" wrapText="1"/>
    </xf>
    <xf numFmtId="0" fontId="18" fillId="5" borderId="27" xfId="2" applyFont="1" applyFill="1" applyBorder="1" applyAlignment="1">
      <alignment horizontal="left" vertical="center" wrapText="1"/>
    </xf>
    <xf numFmtId="0" fontId="18" fillId="5" borderId="36" xfId="2" quotePrefix="1" applyFont="1" applyFill="1" applyBorder="1" applyAlignment="1">
      <alignment horizontal="left" vertical="center" wrapText="1"/>
    </xf>
    <xf numFmtId="0" fontId="11" fillId="0" borderId="3" xfId="2" quotePrefix="1" applyFont="1" applyBorder="1" applyAlignment="1">
      <alignment horizontal="center" vertical="center" wrapText="1"/>
    </xf>
    <xf numFmtId="0" fontId="11" fillId="0" borderId="14" xfId="2" quotePrefix="1" applyFont="1" applyBorder="1" applyAlignment="1">
      <alignment horizontal="center" vertical="center" wrapText="1"/>
    </xf>
    <xf numFmtId="0" fontId="11" fillId="0" borderId="7" xfId="2" quotePrefix="1" applyFont="1" applyBorder="1" applyAlignment="1">
      <alignment horizontal="center" vertical="center" wrapText="1"/>
    </xf>
    <xf numFmtId="0" fontId="16" fillId="0" borderId="25" xfId="2" applyFont="1" applyBorder="1" applyAlignment="1">
      <alignment horizontal="center" vertical="center" wrapText="1"/>
    </xf>
    <xf numFmtId="0" fontId="13" fillId="0" borderId="3" xfId="2" quotePrefix="1" applyFont="1" applyBorder="1" applyAlignment="1">
      <alignment horizontal="center" vertical="center" wrapText="1"/>
    </xf>
    <xf numFmtId="0" fontId="13" fillId="0" borderId="14" xfId="2" quotePrefix="1" applyFont="1" applyBorder="1" applyAlignment="1">
      <alignment horizontal="center" vertical="center" wrapText="1"/>
    </xf>
    <xf numFmtId="0" fontId="13" fillId="0" borderId="7" xfId="2" quotePrefix="1" applyFont="1" applyBorder="1" applyAlignment="1">
      <alignment horizontal="center" vertical="center" wrapText="1"/>
    </xf>
    <xf numFmtId="0" fontId="16" fillId="5" borderId="1" xfId="2" applyFont="1" applyFill="1" applyBorder="1" applyAlignment="1">
      <alignment horizontal="left" vertical="center" wrapText="1"/>
    </xf>
    <xf numFmtId="49" fontId="16" fillId="5" borderId="28" xfId="2" applyNumberFormat="1" applyFont="1" applyFill="1" applyBorder="1" applyAlignment="1">
      <alignment horizontal="left" vertical="center" wrapText="1"/>
    </xf>
    <xf numFmtId="49" fontId="15" fillId="0" borderId="18" xfId="2" applyNumberFormat="1" applyFont="1" applyBorder="1" applyAlignment="1">
      <alignment horizontal="center" vertical="center" wrapText="1"/>
    </xf>
    <xf numFmtId="49" fontId="15" fillId="0" borderId="16" xfId="2" applyNumberFormat="1" applyFont="1" applyBorder="1" applyAlignment="1">
      <alignment horizontal="center" vertical="center" wrapText="1"/>
    </xf>
    <xf numFmtId="49" fontId="16" fillId="5" borderId="8" xfId="2" applyNumberFormat="1" applyFont="1" applyFill="1" applyBorder="1" applyAlignment="1">
      <alignment horizontal="left" vertical="center" wrapText="1"/>
    </xf>
    <xf numFmtId="49" fontId="16" fillId="5" borderId="1" xfId="2" applyNumberFormat="1" applyFont="1" applyFill="1" applyBorder="1" applyAlignment="1">
      <alignment horizontal="left" vertical="center" wrapText="1"/>
    </xf>
    <xf numFmtId="0" fontId="6" fillId="6" borderId="0" xfId="2" applyFont="1" applyFill="1" applyAlignment="1">
      <alignment horizontal="left" vertical="center" wrapText="1"/>
    </xf>
    <xf numFmtId="0" fontId="84" fillId="0" borderId="0" xfId="2" applyFont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11" fillId="2" borderId="2" xfId="2" applyFont="1" applyFill="1" applyBorder="1" applyAlignment="1">
      <alignment horizontal="center" vertical="center" wrapText="1"/>
    </xf>
    <xf numFmtId="0" fontId="11" fillId="2" borderId="3" xfId="2" applyFont="1" applyFill="1" applyBorder="1" applyAlignment="1">
      <alignment horizontal="center" vertical="center" wrapText="1"/>
    </xf>
    <xf numFmtId="0" fontId="11" fillId="2" borderId="7" xfId="2" applyFont="1" applyFill="1" applyBorder="1" applyAlignment="1">
      <alignment horizontal="center" vertical="center" wrapText="1"/>
    </xf>
    <xf numFmtId="0" fontId="11" fillId="2" borderId="4" xfId="2" applyFont="1" applyFill="1" applyBorder="1" applyAlignment="1">
      <alignment horizontal="center" vertical="center" wrapText="1"/>
    </xf>
    <xf numFmtId="0" fontId="11" fillId="2" borderId="8" xfId="2" applyFont="1" applyFill="1" applyBorder="1" applyAlignment="1">
      <alignment horizontal="center" vertical="center" wrapText="1"/>
    </xf>
    <xf numFmtId="4" fontId="11" fillId="2" borderId="3" xfId="2" applyNumberFormat="1" applyFont="1" applyFill="1" applyBorder="1" applyAlignment="1">
      <alignment horizontal="center" vertical="center" wrapText="1"/>
    </xf>
    <xf numFmtId="4" fontId="11" fillId="2" borderId="7" xfId="2" applyNumberFormat="1" applyFont="1" applyFill="1" applyBorder="1" applyAlignment="1">
      <alignment horizontal="center" vertical="center" wrapText="1"/>
    </xf>
    <xf numFmtId="3" fontId="11" fillId="2" borderId="5" xfId="2" applyNumberFormat="1" applyFont="1" applyFill="1" applyBorder="1" applyAlignment="1">
      <alignment horizontal="center" vertical="center" wrapText="1"/>
    </xf>
    <xf numFmtId="3" fontId="11" fillId="2" borderId="9" xfId="2" applyNumberFormat="1" applyFont="1" applyFill="1" applyBorder="1" applyAlignment="1">
      <alignment horizontal="center" vertical="center" wrapText="1"/>
    </xf>
    <xf numFmtId="3" fontId="11" fillId="2" borderId="6" xfId="2" applyNumberFormat="1" applyFont="1" applyFill="1" applyBorder="1" applyAlignment="1">
      <alignment horizontal="center" vertical="center" wrapText="1"/>
    </xf>
    <xf numFmtId="3" fontId="11" fillId="2" borderId="10" xfId="2" applyNumberFormat="1" applyFont="1" applyFill="1" applyBorder="1" applyAlignment="1">
      <alignment horizontal="center" vertical="center" wrapText="1"/>
    </xf>
    <xf numFmtId="0" fontId="9" fillId="0" borderId="18" xfId="2" applyFont="1" applyBorder="1" applyAlignment="1">
      <alignment horizontal="left" vertical="center" wrapText="1"/>
    </xf>
    <xf numFmtId="0" fontId="9" fillId="0" borderId="14" xfId="2" applyFont="1" applyBorder="1" applyAlignment="1">
      <alignment horizontal="left" vertical="center" wrapText="1"/>
    </xf>
    <xf numFmtId="0" fontId="11" fillId="0" borderId="29" xfId="4" applyFont="1" applyBorder="1" applyAlignment="1">
      <alignment horizontal="center" vertical="center" wrapText="1"/>
    </xf>
    <xf numFmtId="0" fontId="11" fillId="0" borderId="17" xfId="4" applyFont="1" applyBorder="1" applyAlignment="1">
      <alignment horizontal="center" vertical="center" wrapText="1"/>
    </xf>
    <xf numFmtId="49" fontId="6" fillId="6" borderId="18" xfId="4" applyNumberFormat="1" applyFont="1" applyFill="1" applyBorder="1" applyAlignment="1">
      <alignment horizontal="center" vertical="center" wrapText="1"/>
    </xf>
    <xf numFmtId="0" fontId="18" fillId="0" borderId="29" xfId="4" applyFont="1" applyBorder="1" applyAlignment="1">
      <alignment horizontal="center" vertical="center" wrapText="1"/>
    </xf>
    <xf numFmtId="0" fontId="18" fillId="0" borderId="25" xfId="4" applyFont="1" applyBorder="1" applyAlignment="1">
      <alignment horizontal="center" vertical="center" wrapText="1"/>
    </xf>
    <xf numFmtId="0" fontId="18" fillId="0" borderId="17" xfId="4" applyFont="1" applyBorder="1" applyAlignment="1">
      <alignment horizontal="center" vertical="center" wrapText="1"/>
    </xf>
    <xf numFmtId="0" fontId="29" fillId="6" borderId="14" xfId="4" applyFont="1" applyFill="1" applyBorder="1" applyAlignment="1">
      <alignment horizontal="center" vertical="center" wrapText="1"/>
    </xf>
    <xf numFmtId="0" fontId="29" fillId="6" borderId="7" xfId="4" applyFont="1" applyFill="1" applyBorder="1" applyAlignment="1">
      <alignment horizontal="center" vertical="center" wrapText="1"/>
    </xf>
    <xf numFmtId="49" fontId="6" fillId="0" borderId="18" xfId="2" applyNumberFormat="1" applyFont="1" applyBorder="1" applyAlignment="1">
      <alignment horizontal="center" vertical="center" wrapText="1"/>
    </xf>
    <xf numFmtId="49" fontId="6" fillId="0" borderId="16" xfId="2" applyNumberFormat="1" applyFont="1" applyBorder="1" applyAlignment="1">
      <alignment horizontal="center" vertical="center" wrapText="1"/>
    </xf>
    <xf numFmtId="0" fontId="37" fillId="0" borderId="18" xfId="2" applyFont="1" applyBorder="1" applyAlignment="1">
      <alignment horizontal="center" vertical="center" wrapText="1"/>
    </xf>
    <xf numFmtId="0" fontId="37" fillId="0" borderId="14" xfId="2" applyFont="1" applyBorder="1" applyAlignment="1">
      <alignment horizontal="center" vertical="center" wrapText="1"/>
    </xf>
    <xf numFmtId="0" fontId="38" fillId="5" borderId="21" xfId="2" applyFont="1" applyFill="1" applyBorder="1" applyAlignment="1">
      <alignment horizontal="left" vertical="center" wrapText="1"/>
    </xf>
    <xf numFmtId="0" fontId="38" fillId="5" borderId="31" xfId="2" quotePrefix="1" applyFont="1" applyFill="1" applyBorder="1" applyAlignment="1">
      <alignment horizontal="left" vertical="center" wrapText="1"/>
    </xf>
    <xf numFmtId="0" fontId="38" fillId="5" borderId="22" xfId="2" applyFont="1" applyFill="1" applyBorder="1" applyAlignment="1">
      <alignment horizontal="left" vertical="center" wrapText="1"/>
    </xf>
    <xf numFmtId="0" fontId="38" fillId="5" borderId="8" xfId="2" applyFont="1" applyFill="1" applyBorder="1" applyAlignment="1">
      <alignment horizontal="left" vertical="center" wrapText="1"/>
    </xf>
    <xf numFmtId="0" fontId="38" fillId="5" borderId="1" xfId="2" quotePrefix="1" applyFont="1" applyFill="1" applyBorder="1" applyAlignment="1">
      <alignment horizontal="left" vertical="center" wrapText="1"/>
    </xf>
    <xf numFmtId="49" fontId="6" fillId="0" borderId="16" xfId="2" quotePrefix="1" applyNumberFormat="1" applyFont="1" applyBorder="1" applyAlignment="1">
      <alignment horizontal="center" vertical="center" wrapText="1"/>
    </xf>
    <xf numFmtId="0" fontId="16" fillId="5" borderId="23" xfId="2" quotePrefix="1" applyFont="1" applyFill="1" applyBorder="1" applyAlignment="1">
      <alignment horizontal="left" vertical="center" wrapText="1"/>
    </xf>
    <xf numFmtId="0" fontId="16" fillId="5" borderId="25" xfId="2" applyFont="1" applyFill="1" applyBorder="1" applyAlignment="1">
      <alignment horizontal="left" vertical="center" wrapText="1"/>
    </xf>
    <xf numFmtId="0" fontId="30" fillId="6" borderId="3" xfId="2" applyFont="1" applyFill="1" applyBorder="1" applyAlignment="1">
      <alignment horizontal="center" vertical="center" wrapText="1"/>
    </xf>
    <xf numFmtId="0" fontId="30" fillId="6" borderId="14" xfId="2" applyFont="1" applyFill="1" applyBorder="1" applyAlignment="1">
      <alignment horizontal="center" vertical="center" wrapText="1"/>
    </xf>
    <xf numFmtId="0" fontId="6" fillId="0" borderId="29" xfId="2" applyFont="1" applyBorder="1" applyAlignment="1">
      <alignment horizontal="left" vertical="center" wrapText="1"/>
    </xf>
    <xf numFmtId="0" fontId="6" fillId="0" borderId="17" xfId="2" applyFont="1" applyBorder="1" applyAlignment="1">
      <alignment horizontal="left" vertical="center" wrapText="1"/>
    </xf>
    <xf numFmtId="0" fontId="15" fillId="12" borderId="12" xfId="7" applyFont="1" applyFill="1" applyBorder="1" applyAlignment="1">
      <alignment horizontal="left" vertical="center"/>
    </xf>
    <xf numFmtId="0" fontId="15" fillId="12" borderId="13" xfId="6" applyNumberFormat="1" applyFont="1" applyFill="1" applyBorder="1" applyAlignment="1" applyProtection="1">
      <alignment horizontal="left" vertical="center"/>
      <protection locked="0"/>
    </xf>
    <xf numFmtId="0" fontId="6" fillId="0" borderId="17" xfId="7" applyFont="1" applyBorder="1" applyAlignment="1">
      <alignment horizontal="left" vertical="center"/>
    </xf>
    <xf numFmtId="0" fontId="6" fillId="0" borderId="22" xfId="6" applyNumberFormat="1" applyFont="1" applyFill="1" applyBorder="1" applyAlignment="1" applyProtection="1">
      <alignment horizontal="left" vertical="center"/>
      <protection locked="0"/>
    </xf>
    <xf numFmtId="0" fontId="16" fillId="0" borderId="21" xfId="7" applyFont="1" applyBorder="1" applyAlignment="1">
      <alignment horizontal="left" vertical="center" wrapText="1"/>
    </xf>
    <xf numFmtId="0" fontId="16" fillId="0" borderId="23" xfId="6" applyNumberFormat="1" applyFont="1" applyFill="1" applyBorder="1" applyAlignment="1" applyProtection="1">
      <alignment horizontal="left" vertical="center"/>
      <protection locked="0"/>
    </xf>
    <xf numFmtId="0" fontId="6" fillId="0" borderId="21" xfId="7" applyFont="1" applyBorder="1" applyAlignment="1">
      <alignment horizontal="left" vertical="center"/>
    </xf>
    <xf numFmtId="0" fontId="6" fillId="0" borderId="23" xfId="6" applyNumberFormat="1" applyFont="1" applyFill="1" applyBorder="1" applyAlignment="1" applyProtection="1">
      <alignment horizontal="left" vertical="center"/>
      <protection locked="0"/>
    </xf>
    <xf numFmtId="0" fontId="6" fillId="0" borderId="27" xfId="7" applyFont="1" applyBorder="1" applyAlignment="1">
      <alignment horizontal="left" vertical="center"/>
    </xf>
    <xf numFmtId="0" fontId="6" fillId="0" borderId="26" xfId="6" applyNumberFormat="1" applyFont="1" applyFill="1" applyBorder="1" applyAlignment="1" applyProtection="1">
      <alignment horizontal="left" vertical="center"/>
      <protection locked="0"/>
    </xf>
    <xf numFmtId="0" fontId="6" fillId="0" borderId="21" xfId="7" applyFont="1" applyBorder="1" applyAlignment="1">
      <alignment horizontal="left" vertical="center" wrapText="1"/>
    </xf>
    <xf numFmtId="49" fontId="6" fillId="11" borderId="21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23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14" xfId="6" applyNumberFormat="1" applyFont="1" applyFill="1" applyBorder="1" applyAlignment="1" applyProtection="1">
      <alignment horizontal="center" vertical="center" wrapText="1"/>
      <protection locked="0"/>
    </xf>
    <xf numFmtId="49" fontId="11" fillId="0" borderId="63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60" xfId="6" applyNumberFormat="1" applyFont="1" applyFill="1" applyBorder="1" applyAlignment="1" applyProtection="1">
      <alignment horizontal="left" vertical="center" wrapText="1"/>
      <protection locked="0"/>
    </xf>
    <xf numFmtId="49" fontId="11" fillId="0" borderId="62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61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60" xfId="6" applyNumberFormat="1" applyFont="1" applyFill="1" applyBorder="1" applyAlignment="1" applyProtection="1">
      <alignment horizontal="left" vertical="center" wrapText="1"/>
      <protection locked="0"/>
    </xf>
    <xf numFmtId="0" fontId="6" fillId="0" borderId="29" xfId="7" applyFont="1" applyBorder="1" applyAlignment="1">
      <alignment horizontal="left" vertical="center"/>
    </xf>
    <xf numFmtId="0" fontId="6" fillId="0" borderId="19" xfId="6" applyNumberFormat="1" applyFont="1" applyFill="1" applyBorder="1" applyAlignment="1" applyProtection="1">
      <alignment horizontal="left" vertical="center"/>
      <protection locked="0"/>
    </xf>
    <xf numFmtId="49" fontId="11" fillId="14" borderId="57" xfId="6" applyNumberFormat="1" applyFont="1" applyFill="1" applyBorder="1" applyAlignment="1" applyProtection="1">
      <alignment horizontal="center" vertical="center" wrapText="1"/>
      <protection locked="0"/>
    </xf>
    <xf numFmtId="49" fontId="11" fillId="14" borderId="56" xfId="6" applyNumberFormat="1" applyFont="1" applyFill="1" applyBorder="1" applyAlignment="1" applyProtection="1">
      <alignment horizontal="center" vertical="center" wrapText="1"/>
      <protection locked="0"/>
    </xf>
    <xf numFmtId="49" fontId="11" fillId="14" borderId="55" xfId="6" applyNumberFormat="1" applyFont="1" applyFill="1" applyBorder="1" applyAlignment="1" applyProtection="1">
      <alignment horizontal="center" vertical="center" wrapText="1"/>
      <protection locked="0"/>
    </xf>
    <xf numFmtId="49" fontId="13" fillId="11" borderId="0" xfId="6" applyNumberFormat="1" applyFont="1" applyFill="1" applyBorder="1" applyAlignment="1" applyProtection="1">
      <alignment horizontal="center" vertical="center" wrapText="1"/>
      <protection locked="0"/>
    </xf>
    <xf numFmtId="49" fontId="11" fillId="14" borderId="57" xfId="6" applyNumberFormat="1" applyFont="1" applyFill="1" applyBorder="1" applyAlignment="1" applyProtection="1">
      <alignment horizontal="center" vertical="top" wrapText="1"/>
      <protection locked="0"/>
    </xf>
    <xf numFmtId="49" fontId="11" fillId="14" borderId="56" xfId="6" applyNumberFormat="1" applyFont="1" applyFill="1" applyBorder="1" applyAlignment="1" applyProtection="1">
      <alignment horizontal="center" vertical="top" wrapText="1"/>
      <protection locked="0"/>
    </xf>
    <xf numFmtId="49" fontId="11" fillId="14" borderId="55" xfId="6" applyNumberFormat="1" applyFont="1" applyFill="1" applyBorder="1" applyAlignment="1" applyProtection="1">
      <alignment horizontal="center" vertical="top" wrapText="1"/>
      <protection locked="0"/>
    </xf>
    <xf numFmtId="49" fontId="15" fillId="12" borderId="57" xfId="7" applyNumberFormat="1" applyFont="1" applyFill="1" applyBorder="1" applyAlignment="1">
      <alignment horizontal="left" vertical="center"/>
    </xf>
    <xf numFmtId="49" fontId="15" fillId="12" borderId="56" xfId="7" applyNumberFormat="1" applyFont="1" applyFill="1" applyBorder="1" applyAlignment="1">
      <alignment horizontal="left" vertical="center"/>
    </xf>
    <xf numFmtId="49" fontId="15" fillId="12" borderId="55" xfId="7" applyNumberFormat="1" applyFont="1" applyFill="1" applyBorder="1" applyAlignment="1">
      <alignment horizontal="left" vertical="center"/>
    </xf>
    <xf numFmtId="0" fontId="16" fillId="0" borderId="21" xfId="7" applyFont="1" applyBorder="1" applyAlignment="1">
      <alignment horizontal="left" vertical="center"/>
    </xf>
    <xf numFmtId="49" fontId="19" fillId="11" borderId="99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60" xfId="6" applyNumberFormat="1" applyFont="1" applyFill="1" applyBorder="1" applyAlignment="1" applyProtection="1">
      <alignment horizontal="left" vertical="center" wrapText="1"/>
      <protection locked="0"/>
    </xf>
    <xf numFmtId="49" fontId="11" fillId="0" borderId="95" xfId="6" applyNumberFormat="1" applyFont="1" applyFill="1" applyBorder="1" applyAlignment="1" applyProtection="1">
      <alignment horizontal="left" vertical="center" wrapText="1"/>
      <protection locked="0"/>
    </xf>
    <xf numFmtId="49" fontId="11" fillId="0" borderId="94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93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92" xfId="6" applyNumberFormat="1" applyFont="1" applyFill="1" applyBorder="1" applyAlignment="1" applyProtection="1">
      <alignment horizontal="left" vertical="center" wrapText="1"/>
      <protection locked="0"/>
    </xf>
    <xf numFmtId="0" fontId="16" fillId="0" borderId="90" xfId="6" applyNumberFormat="1" applyFont="1" applyFill="1" applyBorder="1" applyAlignment="1" applyProtection="1">
      <alignment horizontal="left" vertical="center"/>
      <protection locked="0"/>
    </xf>
    <xf numFmtId="0" fontId="16" fillId="0" borderId="89" xfId="6" applyNumberFormat="1" applyFont="1" applyFill="1" applyBorder="1" applyAlignment="1" applyProtection="1">
      <alignment horizontal="left" vertical="center"/>
      <protection locked="0"/>
    </xf>
    <xf numFmtId="49" fontId="16" fillId="11" borderId="90" xfId="6" applyNumberFormat="1" applyFont="1" applyFill="1" applyBorder="1" applyAlignment="1" applyProtection="1">
      <alignment horizontal="left" vertical="center" wrapText="1"/>
      <protection locked="0"/>
    </xf>
    <xf numFmtId="49" fontId="16" fillId="11" borderId="89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85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8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77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31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76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75" xfId="6" applyNumberFormat="1" applyFont="1" applyFill="1" applyBorder="1" applyAlignment="1" applyProtection="1">
      <alignment horizontal="left" vertical="center" wrapText="1"/>
      <protection locked="0"/>
    </xf>
    <xf numFmtId="49" fontId="11" fillId="0" borderId="21" xfId="6" applyNumberFormat="1" applyFont="1" applyFill="1" applyBorder="1" applyAlignment="1" applyProtection="1">
      <alignment horizontal="left" vertical="center" wrapText="1"/>
      <protection locked="0"/>
    </xf>
    <xf numFmtId="49" fontId="11" fillId="0" borderId="68" xfId="6" applyNumberFormat="1" applyFont="1" applyFill="1" applyBorder="1" applyAlignment="1" applyProtection="1">
      <alignment horizontal="left" vertical="center" wrapText="1"/>
      <protection locked="0"/>
    </xf>
    <xf numFmtId="0" fontId="16" fillId="0" borderId="101" xfId="6" applyNumberFormat="1" applyFont="1" applyFill="1" applyBorder="1" applyAlignment="1" applyProtection="1">
      <alignment horizontal="left" vertical="center"/>
      <protection locked="0"/>
    </xf>
    <xf numFmtId="49" fontId="16" fillId="11" borderId="110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90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106" xfId="6" applyNumberFormat="1" applyFont="1" applyFill="1" applyBorder="1" applyAlignment="1" applyProtection="1">
      <alignment horizontal="left" vertical="center" wrapText="1"/>
      <protection locked="0"/>
    </xf>
    <xf numFmtId="49" fontId="11" fillId="0" borderId="101" xfId="6" applyNumberFormat="1" applyFont="1" applyFill="1" applyBorder="1" applyAlignment="1" applyProtection="1">
      <alignment horizontal="left" vertical="center" wrapText="1"/>
      <protection locked="0"/>
    </xf>
    <xf numFmtId="49" fontId="11" fillId="0" borderId="100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99" xfId="6" applyNumberFormat="1" applyFont="1" applyFill="1" applyBorder="1" applyAlignment="1" applyProtection="1">
      <alignment horizontal="left" vertical="center" wrapText="1"/>
      <protection locked="0"/>
    </xf>
    <xf numFmtId="49" fontId="13" fillId="0" borderId="101" xfId="6" applyNumberFormat="1" applyFont="1" applyFill="1" applyBorder="1" applyAlignment="1" applyProtection="1">
      <alignment horizontal="left" vertical="center" wrapText="1"/>
      <protection locked="0"/>
    </xf>
    <xf numFmtId="49" fontId="13" fillId="0" borderId="100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129" xfId="6" applyNumberFormat="1" applyFont="1" applyFill="1" applyBorder="1" applyAlignment="1" applyProtection="1">
      <alignment horizontal="left" vertical="center" wrapText="1"/>
      <protection locked="0"/>
    </xf>
    <xf numFmtId="49" fontId="16" fillId="11" borderId="12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0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2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86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82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6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110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124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132" xfId="6" applyNumberFormat="1" applyFont="1" applyFill="1" applyBorder="1" applyAlignment="1" applyProtection="1">
      <alignment horizontal="left" vertical="center" wrapText="1"/>
      <protection locked="0"/>
    </xf>
    <xf numFmtId="49" fontId="11" fillId="11" borderId="12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32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24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85" xfId="6" applyNumberFormat="1" applyFont="1" applyFill="1" applyBorder="1" applyAlignment="1" applyProtection="1">
      <alignment horizontal="center" vertical="center" wrapText="1"/>
      <protection locked="0"/>
    </xf>
    <xf numFmtId="49" fontId="19" fillId="11" borderId="84" xfId="6" applyNumberFormat="1" applyFont="1" applyFill="1" applyBorder="1" applyAlignment="1" applyProtection="1">
      <alignment horizontal="center" vertical="center" wrapText="1"/>
      <protection locked="0"/>
    </xf>
    <xf numFmtId="49" fontId="18" fillId="11" borderId="124" xfId="6" applyNumberFormat="1" applyFont="1" applyFill="1" applyBorder="1" applyAlignment="1" applyProtection="1">
      <alignment horizontal="left" vertical="center" wrapText="1"/>
      <protection locked="0"/>
    </xf>
    <xf numFmtId="0" fontId="62" fillId="0" borderId="124" xfId="0" applyFont="1" applyBorder="1" applyAlignment="1">
      <alignment horizontal="left" vertical="center" wrapText="1"/>
    </xf>
    <xf numFmtId="49" fontId="11" fillId="15" borderId="3" xfId="6" applyNumberFormat="1" applyFont="1" applyFill="1" applyBorder="1" applyAlignment="1" applyProtection="1">
      <alignment horizontal="center" vertical="center" wrapText="1"/>
      <protection locked="0"/>
    </xf>
    <xf numFmtId="49" fontId="11" fillId="15" borderId="14" xfId="6" applyNumberFormat="1" applyFont="1" applyFill="1" applyBorder="1" applyAlignment="1" applyProtection="1">
      <alignment horizontal="center" vertical="center" wrapText="1"/>
      <protection locked="0"/>
    </xf>
    <xf numFmtId="49" fontId="11" fillId="11" borderId="101" xfId="6" applyNumberFormat="1" applyFont="1" applyFill="1" applyBorder="1" applyAlignment="1" applyProtection="1">
      <alignment horizontal="left" vertical="center" wrapText="1"/>
      <protection locked="0"/>
    </xf>
    <xf numFmtId="49" fontId="16" fillId="0" borderId="129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93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92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9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92" xfId="6" applyNumberFormat="1" applyFont="1" applyFill="1" applyBorder="1" applyAlignment="1" applyProtection="1">
      <alignment horizontal="left" vertical="center" wrapText="1"/>
      <protection locked="0"/>
    </xf>
    <xf numFmtId="49" fontId="18" fillId="11" borderId="82" xfId="6" applyNumberFormat="1" applyFont="1" applyFill="1" applyBorder="1" applyAlignment="1" applyProtection="1">
      <alignment horizontal="left" vertical="center" wrapText="1"/>
      <protection locked="0"/>
    </xf>
    <xf numFmtId="49" fontId="18" fillId="11" borderId="145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45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01" xfId="6" applyNumberFormat="1" applyFont="1" applyFill="1" applyBorder="1" applyAlignment="1" applyProtection="1">
      <alignment horizontal="left" vertical="center" wrapText="1"/>
      <protection locked="0"/>
    </xf>
    <xf numFmtId="0" fontId="63" fillId="0" borderId="92" xfId="0" applyFont="1" applyBorder="1" applyAlignment="1">
      <alignment vertical="center" wrapText="1"/>
    </xf>
    <xf numFmtId="0" fontId="64" fillId="0" borderId="101" xfId="0" applyFont="1" applyBorder="1" applyAlignment="1">
      <alignment horizontal="left" vertical="center" wrapText="1"/>
    </xf>
    <xf numFmtId="0" fontId="63" fillId="0" borderId="124" xfId="0" applyFont="1" applyBorder="1" applyAlignment="1">
      <alignment horizontal="left" vertical="center" wrapText="1"/>
    </xf>
    <xf numFmtId="49" fontId="6" fillId="0" borderId="149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148" xfId="6" applyNumberFormat="1" applyFont="1" applyFill="1" applyBorder="1" applyAlignment="1" applyProtection="1">
      <alignment horizontal="left" vertical="center" wrapText="1"/>
      <protection locked="0"/>
    </xf>
    <xf numFmtId="49" fontId="11" fillId="11" borderId="87" xfId="6" applyNumberFormat="1" applyFont="1" applyFill="1" applyBorder="1" applyAlignment="1" applyProtection="1">
      <alignment horizontal="left" vertical="center" wrapText="1"/>
      <protection locked="0"/>
    </xf>
    <xf numFmtId="0" fontId="64" fillId="0" borderId="91" xfId="0" applyFont="1" applyBorder="1" applyAlignment="1">
      <alignment horizontal="left" vertical="center" wrapText="1"/>
    </xf>
    <xf numFmtId="0" fontId="63" fillId="0" borderId="101" xfId="0" applyFont="1" applyBorder="1" applyAlignment="1">
      <alignment horizontal="left" vertical="center" wrapText="1"/>
    </xf>
    <xf numFmtId="49" fontId="16" fillId="11" borderId="82" xfId="6" applyNumberFormat="1" applyFont="1" applyFill="1" applyBorder="1" applyAlignment="1" applyProtection="1">
      <alignment horizontal="left" vertical="center" wrapText="1"/>
      <protection locked="0"/>
    </xf>
    <xf numFmtId="49" fontId="16" fillId="11" borderId="145" xfId="6" applyNumberFormat="1" applyFont="1" applyFill="1" applyBorder="1" applyAlignment="1" applyProtection="1">
      <alignment horizontal="left" vertical="center" wrapText="1"/>
      <protection locked="0"/>
    </xf>
    <xf numFmtId="0" fontId="63" fillId="0" borderId="145" xfId="0" applyFont="1" applyBorder="1" applyAlignment="1">
      <alignment horizontal="center" vertical="center" wrapText="1"/>
    </xf>
    <xf numFmtId="49" fontId="11" fillId="0" borderId="152" xfId="6" applyNumberFormat="1" applyFont="1" applyFill="1" applyBorder="1" applyAlignment="1" applyProtection="1">
      <alignment horizontal="left" vertical="center" wrapText="1"/>
      <protection locked="0"/>
    </xf>
    <xf numFmtId="49" fontId="11" fillId="0" borderId="163" xfId="6" applyNumberFormat="1" applyFont="1" applyFill="1" applyBorder="1" applyAlignment="1" applyProtection="1">
      <alignment horizontal="left" vertical="center" wrapText="1"/>
      <protection locked="0"/>
    </xf>
    <xf numFmtId="49" fontId="11" fillId="0" borderId="15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67" xfId="6" applyNumberFormat="1" applyFont="1" applyFill="1" applyBorder="1" applyAlignment="1" applyProtection="1">
      <alignment horizontal="center" vertical="center" wrapText="1"/>
      <protection locked="0"/>
    </xf>
    <xf numFmtId="0" fontId="63" fillId="0" borderId="166" xfId="0" applyFont="1" applyBorder="1" applyAlignment="1">
      <alignment vertical="center" wrapText="1"/>
    </xf>
    <xf numFmtId="0" fontId="64" fillId="0" borderId="124" xfId="0" applyFont="1" applyBorder="1" applyAlignment="1">
      <alignment horizontal="left" vertical="center" wrapText="1"/>
    </xf>
    <xf numFmtId="49" fontId="6" fillId="11" borderId="181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80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101" xfId="6" applyNumberFormat="1" applyFont="1" applyFill="1" applyBorder="1" applyAlignment="1" applyProtection="1">
      <alignment horizontal="left" vertical="center" wrapText="1"/>
      <protection locked="0"/>
    </xf>
    <xf numFmtId="49" fontId="11" fillId="0" borderId="176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177" xfId="6" applyNumberFormat="1" applyFont="1" applyFill="1" applyBorder="1" applyAlignment="1" applyProtection="1">
      <alignment horizontal="left" vertical="center" wrapText="1"/>
      <protection locked="0"/>
    </xf>
    <xf numFmtId="49" fontId="16" fillId="0" borderId="163" xfId="6" applyNumberFormat="1" applyFont="1" applyFill="1" applyBorder="1" applyAlignment="1" applyProtection="1">
      <alignment horizontal="left" vertical="center" wrapText="1"/>
      <protection locked="0"/>
    </xf>
    <xf numFmtId="49" fontId="16" fillId="0" borderId="176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183" xfId="6" applyNumberFormat="1" applyFont="1" applyFill="1" applyBorder="1" applyAlignment="1" applyProtection="1">
      <alignment horizontal="left" vertical="center" wrapText="1"/>
      <protection locked="0"/>
    </xf>
    <xf numFmtId="0" fontId="16" fillId="0" borderId="197" xfId="6" applyNumberFormat="1" applyFont="1" applyFill="1" applyBorder="1" applyAlignment="1" applyProtection="1">
      <alignment horizontal="left" vertical="center"/>
      <protection locked="0"/>
    </xf>
    <xf numFmtId="0" fontId="16" fillId="0" borderId="196" xfId="6" applyNumberFormat="1" applyFont="1" applyFill="1" applyBorder="1" applyAlignment="1" applyProtection="1">
      <alignment horizontal="left" vertical="center"/>
      <protection locked="0"/>
    </xf>
    <xf numFmtId="49" fontId="16" fillId="11" borderId="193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185" xfId="6" applyNumberFormat="1" applyFont="1" applyFill="1" applyBorder="1" applyAlignment="1" applyProtection="1">
      <alignment horizontal="left" vertical="center" wrapText="1"/>
      <protection locked="0"/>
    </xf>
    <xf numFmtId="0" fontId="16" fillId="0" borderId="189" xfId="6" applyNumberFormat="1" applyFont="1" applyFill="1" applyBorder="1" applyAlignment="1" applyProtection="1">
      <alignment horizontal="left" vertical="center"/>
      <protection locked="0"/>
    </xf>
    <xf numFmtId="0" fontId="16" fillId="0" borderId="188" xfId="6" applyNumberFormat="1" applyFont="1" applyFill="1" applyBorder="1" applyAlignment="1" applyProtection="1">
      <alignment horizontal="left" vertical="center"/>
      <protection locked="0"/>
    </xf>
    <xf numFmtId="49" fontId="16" fillId="0" borderId="185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204" xfId="6" applyNumberFormat="1" applyFont="1" applyFill="1" applyBorder="1" applyAlignment="1" applyProtection="1">
      <alignment horizontal="center" vertical="center" wrapText="1"/>
      <protection locked="0"/>
    </xf>
    <xf numFmtId="49" fontId="13" fillId="11" borderId="101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193" xfId="6" applyNumberFormat="1" applyFont="1" applyFill="1" applyBorder="1" applyAlignment="1" applyProtection="1">
      <alignment horizontal="left" vertical="center" wrapText="1"/>
      <protection locked="0"/>
    </xf>
    <xf numFmtId="0" fontId="59" fillId="0" borderId="193" xfId="0" applyFont="1" applyBorder="1" applyAlignment="1">
      <alignment horizontal="left" vertical="center" wrapText="1"/>
    </xf>
    <xf numFmtId="49" fontId="6" fillId="0" borderId="3" xfId="6" applyNumberFormat="1" applyFont="1" applyFill="1" applyBorder="1" applyAlignment="1" applyProtection="1">
      <alignment horizontal="center" vertical="center" wrapText="1"/>
      <protection locked="0"/>
    </xf>
    <xf numFmtId="49" fontId="16" fillId="11" borderId="203" xfId="6" applyNumberFormat="1" applyFont="1" applyFill="1" applyBorder="1" applyAlignment="1" applyProtection="1">
      <alignment horizontal="left" vertical="center" wrapText="1"/>
      <protection locked="0"/>
    </xf>
    <xf numFmtId="49" fontId="16" fillId="11" borderId="202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4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7" xfId="6" applyNumberFormat="1" applyFont="1" applyFill="1" applyBorder="1" applyAlignment="1" applyProtection="1">
      <alignment horizontal="center" vertical="center" wrapText="1"/>
      <protection locked="0"/>
    </xf>
    <xf numFmtId="49" fontId="19" fillId="0" borderId="193" xfId="6" applyNumberFormat="1" applyFont="1" applyFill="1" applyBorder="1" applyAlignment="1" applyProtection="1">
      <alignment horizontal="left" vertical="center" wrapText="1"/>
      <protection locked="0"/>
    </xf>
    <xf numFmtId="49" fontId="13" fillId="15" borderId="3" xfId="6" applyNumberFormat="1" applyFont="1" applyFill="1" applyBorder="1" applyAlignment="1" applyProtection="1">
      <alignment horizontal="center" vertical="center" wrapText="1"/>
      <protection locked="0"/>
    </xf>
    <xf numFmtId="49" fontId="13" fillId="15" borderId="14" xfId="6" applyNumberFormat="1" applyFont="1" applyFill="1" applyBorder="1" applyAlignment="1" applyProtection="1">
      <alignment horizontal="center" vertical="center" wrapText="1"/>
      <protection locked="0"/>
    </xf>
    <xf numFmtId="49" fontId="19" fillId="0" borderId="183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7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216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215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220" xfId="6" applyNumberFormat="1" applyFont="1" applyFill="1" applyBorder="1" applyAlignment="1" applyProtection="1">
      <alignment horizontal="left" vertical="center" wrapText="1"/>
      <protection locked="0"/>
    </xf>
    <xf numFmtId="49" fontId="16" fillId="11" borderId="215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230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229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228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227" xfId="6" applyNumberFormat="1" applyFont="1" applyFill="1" applyBorder="1" applyAlignment="1" applyProtection="1">
      <alignment horizontal="left" vertical="center" wrapText="1"/>
      <protection locked="0"/>
    </xf>
    <xf numFmtId="49" fontId="11" fillId="15" borderId="7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216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25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252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251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6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250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245" xfId="6" applyNumberFormat="1" applyFont="1" applyFill="1" applyBorder="1" applyAlignment="1" applyProtection="1">
      <alignment horizontal="left" vertical="center" wrapText="1"/>
      <protection locked="0"/>
    </xf>
    <xf numFmtId="49" fontId="16" fillId="11" borderId="243" xfId="6" applyNumberFormat="1" applyFont="1" applyFill="1" applyBorder="1" applyAlignment="1" applyProtection="1">
      <alignment horizontal="left" vertical="center" wrapText="1"/>
      <protection locked="0"/>
    </xf>
    <xf numFmtId="49" fontId="16" fillId="11" borderId="25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25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241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25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256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255" xfId="6" applyNumberFormat="1" applyFont="1" applyFill="1" applyBorder="1" applyAlignment="1" applyProtection="1">
      <alignment horizontal="center" vertical="center" wrapText="1"/>
      <protection locked="0"/>
    </xf>
    <xf numFmtId="49" fontId="11" fillId="11" borderId="25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5" xfId="6" applyNumberFormat="1" applyFont="1" applyFill="1" applyBorder="1" applyAlignment="1" applyProtection="1">
      <alignment horizontal="center" vertical="center" wrapText="1"/>
      <protection locked="0"/>
    </xf>
    <xf numFmtId="0" fontId="63" fillId="0" borderId="84" xfId="0" applyFont="1" applyBorder="1" applyAlignment="1">
      <alignment vertical="center" wrapText="1"/>
    </xf>
    <xf numFmtId="49" fontId="11" fillId="0" borderId="0" xfId="6" applyNumberFormat="1" applyFont="1" applyFill="1" applyBorder="1" applyAlignment="1" applyProtection="1">
      <alignment horizontal="left" vertical="center" wrapText="1"/>
      <protection locked="0"/>
    </xf>
    <xf numFmtId="49" fontId="6" fillId="15" borderId="267" xfId="6" applyNumberFormat="1" applyFont="1" applyFill="1" applyBorder="1" applyAlignment="1" applyProtection="1">
      <alignment horizontal="left" vertical="center" wrapText="1"/>
      <protection locked="0"/>
    </xf>
    <xf numFmtId="49" fontId="6" fillId="15" borderId="270" xfId="6" applyNumberFormat="1" applyFont="1" applyFill="1" applyBorder="1" applyAlignment="1" applyProtection="1">
      <alignment horizontal="left" vertical="center" wrapText="1"/>
      <protection locked="0"/>
    </xf>
    <xf numFmtId="49" fontId="19" fillId="0" borderId="14" xfId="6" applyNumberFormat="1" applyFont="1" applyFill="1" applyBorder="1" applyAlignment="1" applyProtection="1">
      <alignment horizontal="center" vertical="center" wrapText="1"/>
      <protection locked="0"/>
    </xf>
    <xf numFmtId="49" fontId="19" fillId="0" borderId="7" xfId="6" applyNumberFormat="1" applyFont="1" applyFill="1" applyBorder="1" applyAlignment="1" applyProtection="1">
      <alignment horizontal="center" vertical="center" wrapText="1"/>
      <protection locked="0"/>
    </xf>
    <xf numFmtId="49" fontId="19" fillId="11" borderId="254" xfId="6" applyNumberFormat="1" applyFont="1" applyFill="1" applyBorder="1" applyAlignment="1" applyProtection="1">
      <alignment horizontal="left" vertical="center" wrapText="1"/>
      <protection locked="0"/>
    </xf>
    <xf numFmtId="0" fontId="59" fillId="0" borderId="254" xfId="0" applyFont="1" applyBorder="1" applyAlignment="1">
      <alignment horizontal="left" vertical="center" wrapText="1"/>
    </xf>
    <xf numFmtId="49" fontId="6" fillId="0" borderId="215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287" xfId="6" applyNumberFormat="1" applyFont="1" applyFill="1" applyBorder="1" applyAlignment="1" applyProtection="1">
      <alignment horizontal="left" vertical="center" wrapText="1"/>
      <protection locked="0"/>
    </xf>
    <xf numFmtId="49" fontId="16" fillId="11" borderId="101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272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271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6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292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294" xfId="6" applyNumberFormat="1" applyFont="1" applyFill="1" applyBorder="1" applyAlignment="1" applyProtection="1">
      <alignment horizontal="center" vertical="center" wrapText="1"/>
      <protection locked="0"/>
    </xf>
    <xf numFmtId="0" fontId="16" fillId="0" borderId="290" xfId="6" applyNumberFormat="1" applyFont="1" applyFill="1" applyBorder="1" applyAlignment="1" applyProtection="1">
      <alignment horizontal="left" vertical="center"/>
      <protection locked="0"/>
    </xf>
    <xf numFmtId="49" fontId="16" fillId="11" borderId="31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314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87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312" xfId="6" applyNumberFormat="1" applyFont="1" applyFill="1" applyBorder="1" applyAlignment="1" applyProtection="1">
      <alignment horizontal="left" vertical="center" wrapText="1"/>
      <protection locked="0"/>
    </xf>
    <xf numFmtId="49" fontId="11" fillId="11" borderId="63" xfId="6" applyNumberFormat="1" applyFont="1" applyFill="1" applyBorder="1" applyAlignment="1" applyProtection="1">
      <alignment horizontal="left" vertical="center" wrapText="1"/>
      <protection locked="0"/>
    </xf>
    <xf numFmtId="49" fontId="18" fillId="11" borderId="215" xfId="6" applyNumberFormat="1" applyFont="1" applyFill="1" applyBorder="1" applyAlignment="1" applyProtection="1">
      <alignment horizontal="left" vertical="center" wrapText="1"/>
      <protection locked="0"/>
    </xf>
    <xf numFmtId="0" fontId="62" fillId="0" borderId="215" xfId="0" applyFont="1" applyBorder="1" applyAlignment="1">
      <alignment horizontal="left" vertical="center" wrapText="1"/>
    </xf>
    <xf numFmtId="49" fontId="6" fillId="0" borderId="300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300" xfId="6" applyNumberFormat="1" applyFont="1" applyFill="1" applyBorder="1" applyAlignment="1" applyProtection="1">
      <alignment horizontal="left" vertical="center" wrapText="1"/>
      <protection locked="0"/>
    </xf>
    <xf numFmtId="49" fontId="18" fillId="11" borderId="63" xfId="6" applyNumberFormat="1" applyFont="1" applyFill="1" applyBorder="1" applyAlignment="1" applyProtection="1">
      <alignment horizontal="left" vertical="center" wrapText="1"/>
      <protection locked="0"/>
    </xf>
    <xf numFmtId="0" fontId="62" fillId="0" borderId="63" xfId="0" applyFont="1" applyBorder="1" applyAlignment="1">
      <alignment horizontal="left" vertical="center" wrapText="1"/>
    </xf>
    <xf numFmtId="49" fontId="11" fillId="0" borderId="85" xfId="6" applyNumberFormat="1" applyFont="1" applyFill="1" applyBorder="1" applyAlignment="1" applyProtection="1">
      <alignment horizontal="left" vertical="center" wrapText="1"/>
      <protection locked="0"/>
    </xf>
    <xf numFmtId="49" fontId="11" fillId="0" borderId="84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330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329" xfId="6" applyNumberFormat="1" applyFont="1" applyFill="1" applyBorder="1" applyAlignment="1" applyProtection="1">
      <alignment horizontal="left" vertical="center" wrapText="1"/>
      <protection locked="0"/>
    </xf>
    <xf numFmtId="49" fontId="11" fillId="11" borderId="85" xfId="6" applyNumberFormat="1" applyFont="1" applyFill="1" applyBorder="1" applyAlignment="1" applyProtection="1">
      <alignment horizontal="left" vertical="center" wrapText="1"/>
      <protection locked="0"/>
    </xf>
    <xf numFmtId="49" fontId="11" fillId="11" borderId="8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321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320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316" xfId="6" applyNumberFormat="1" applyFont="1" applyFill="1" applyBorder="1" applyAlignment="1" applyProtection="1">
      <alignment horizontal="left" vertical="center" wrapText="1"/>
      <protection locked="0"/>
    </xf>
    <xf numFmtId="49" fontId="16" fillId="11" borderId="446" xfId="6" applyNumberFormat="1" applyFont="1" applyFill="1" applyBorder="1" applyAlignment="1" applyProtection="1">
      <alignment horizontal="left" vertical="center" wrapText="1"/>
      <protection locked="0"/>
    </xf>
    <xf numFmtId="49" fontId="16" fillId="11" borderId="445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442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438" xfId="6" applyNumberFormat="1" applyFont="1" applyFill="1" applyBorder="1" applyAlignment="1" applyProtection="1">
      <alignment horizontal="left" vertical="center" wrapText="1"/>
      <protection locked="0"/>
    </xf>
    <xf numFmtId="49" fontId="16" fillId="11" borderId="437" xfId="6" applyNumberFormat="1" applyFont="1" applyFill="1" applyBorder="1" applyAlignment="1" applyProtection="1">
      <alignment horizontal="left" vertical="center" wrapText="1"/>
      <protection locked="0"/>
    </xf>
    <xf numFmtId="49" fontId="16" fillId="11" borderId="427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420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422" xfId="6" applyNumberFormat="1" applyFont="1" applyFill="1" applyBorder="1" applyAlignment="1" applyProtection="1">
      <alignment horizontal="left" vertical="center" wrapText="1"/>
      <protection locked="0"/>
    </xf>
    <xf numFmtId="49" fontId="13" fillId="11" borderId="460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460" xfId="6" applyNumberFormat="1" applyFont="1" applyFill="1" applyBorder="1" applyAlignment="1" applyProtection="1">
      <alignment horizontal="left" vertical="center" wrapText="1"/>
      <protection locked="0"/>
    </xf>
    <xf numFmtId="49" fontId="13" fillId="11" borderId="91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442" xfId="6" applyNumberFormat="1" applyFont="1" applyFill="1" applyBorder="1" applyAlignment="1" applyProtection="1">
      <alignment horizontal="left" vertical="center" wrapText="1"/>
      <protection locked="0"/>
    </xf>
    <xf numFmtId="49" fontId="13" fillId="0" borderId="14" xfId="6" applyNumberFormat="1" applyFont="1" applyFill="1" applyBorder="1" applyAlignment="1" applyProtection="1">
      <alignment horizontal="center" vertical="center" wrapText="1"/>
      <protection locked="0"/>
    </xf>
    <xf numFmtId="49" fontId="13" fillId="0" borderId="7" xfId="6" applyNumberFormat="1" applyFont="1" applyFill="1" applyBorder="1" applyAlignment="1" applyProtection="1">
      <alignment horizontal="center" vertical="center" wrapText="1"/>
      <protection locked="0"/>
    </xf>
    <xf numFmtId="49" fontId="13" fillId="0" borderId="63" xfId="6" applyNumberFormat="1" applyFont="1" applyFill="1" applyBorder="1" applyAlignment="1" applyProtection="1">
      <alignment horizontal="left" vertical="center" wrapText="1"/>
      <protection locked="0"/>
    </xf>
    <xf numFmtId="49" fontId="19" fillId="0" borderId="448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442" xfId="6" applyNumberFormat="1" applyFont="1" applyFill="1" applyBorder="1" applyAlignment="1" applyProtection="1">
      <alignment horizontal="left" vertical="center" wrapText="1"/>
      <protection locked="0"/>
    </xf>
    <xf numFmtId="49" fontId="16" fillId="11" borderId="490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6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480" xfId="6" applyNumberFormat="1" applyFont="1" applyFill="1" applyBorder="1" applyAlignment="1" applyProtection="1">
      <alignment horizontal="left" vertical="center" wrapText="1"/>
      <protection locked="0"/>
    </xf>
    <xf numFmtId="49" fontId="11" fillId="11" borderId="490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490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486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485" xfId="6" applyNumberFormat="1" applyFont="1" applyFill="1" applyBorder="1" applyAlignment="1" applyProtection="1">
      <alignment horizontal="left" vertical="center" wrapText="1"/>
      <protection locked="0"/>
    </xf>
    <xf numFmtId="49" fontId="13" fillId="0" borderId="460" xfId="6" applyNumberFormat="1" applyFont="1" applyFill="1" applyBorder="1" applyAlignment="1" applyProtection="1">
      <alignment horizontal="left" vertical="center" wrapText="1"/>
      <protection locked="0"/>
    </xf>
    <xf numFmtId="49" fontId="19" fillId="0" borderId="460" xfId="6" applyNumberFormat="1" applyFont="1" applyFill="1" applyBorder="1" applyAlignment="1" applyProtection="1">
      <alignment horizontal="left" vertical="center" wrapText="1"/>
      <protection locked="0"/>
    </xf>
    <xf numFmtId="49" fontId="11" fillId="11" borderId="47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474" xfId="6" applyNumberFormat="1" applyFont="1" applyFill="1" applyBorder="1" applyAlignment="1" applyProtection="1">
      <alignment horizontal="left" vertical="center" wrapText="1"/>
      <protection locked="0"/>
    </xf>
    <xf numFmtId="49" fontId="16" fillId="11" borderId="467" xfId="6" applyNumberFormat="1" applyFont="1" applyFill="1" applyBorder="1" applyAlignment="1" applyProtection="1">
      <alignment horizontal="left" vertical="center" wrapText="1"/>
      <protection locked="0"/>
    </xf>
    <xf numFmtId="0" fontId="8" fillId="0" borderId="467" xfId="0" applyFont="1" applyBorder="1" applyAlignment="1">
      <alignment horizontal="left" vertical="center" wrapText="1"/>
    </xf>
    <xf numFmtId="49" fontId="19" fillId="0" borderId="490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490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490" xfId="6" applyNumberFormat="1" applyFont="1" applyFill="1" applyBorder="1" applyAlignment="1" applyProtection="1">
      <alignment horizontal="left" vertical="center" wrapText="1"/>
      <protection locked="0"/>
    </xf>
    <xf numFmtId="0" fontId="16" fillId="0" borderId="490" xfId="6" applyNumberFormat="1" applyFont="1" applyFill="1" applyBorder="1" applyAlignment="1" applyProtection="1">
      <alignment horizontal="left" vertical="center"/>
      <protection locked="0"/>
    </xf>
    <xf numFmtId="49" fontId="6" fillId="11" borderId="163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250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87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312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25" xfId="6" applyNumberFormat="1" applyFont="1" applyFill="1" applyBorder="1" applyAlignment="1" applyProtection="1">
      <alignment horizontal="center" vertical="center" wrapText="1"/>
      <protection locked="0"/>
    </xf>
    <xf numFmtId="0" fontId="63" fillId="0" borderId="30" xfId="0" applyFont="1" applyBorder="1" applyAlignment="1">
      <alignment vertical="center" wrapText="1"/>
    </xf>
    <xf numFmtId="0" fontId="63" fillId="0" borderId="63" xfId="0" applyFont="1" applyBorder="1" applyAlignment="1">
      <alignment horizontal="left" vertical="center" wrapText="1"/>
    </xf>
    <xf numFmtId="0" fontId="8" fillId="0" borderId="490" xfId="0" applyFont="1" applyBorder="1" applyAlignment="1">
      <alignment horizontal="left" vertical="center" wrapText="1"/>
    </xf>
    <xf numFmtId="49" fontId="11" fillId="0" borderId="14" xfId="6" applyNumberFormat="1" applyFont="1" applyFill="1" applyBorder="1" applyAlignment="1" applyProtection="1">
      <alignment horizontal="center" vertical="center" wrapText="1"/>
      <protection locked="0"/>
    </xf>
    <xf numFmtId="49" fontId="11" fillId="0" borderId="7" xfId="6" applyNumberFormat="1" applyFont="1" applyFill="1" applyBorder="1" applyAlignment="1" applyProtection="1">
      <alignment horizontal="center" vertical="center" wrapText="1"/>
      <protection locked="0"/>
    </xf>
    <xf numFmtId="49" fontId="16" fillId="11" borderId="480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511" xfId="6" applyNumberFormat="1" applyFont="1" applyFill="1" applyBorder="1" applyAlignment="1" applyProtection="1">
      <alignment horizontal="left" vertical="center" wrapText="1"/>
      <protection locked="0"/>
    </xf>
    <xf numFmtId="0" fontId="16" fillId="0" borderId="511" xfId="6" applyNumberFormat="1" applyFont="1" applyFill="1" applyBorder="1" applyAlignment="1" applyProtection="1">
      <alignment horizontal="left" vertical="center"/>
      <protection locked="0"/>
    </xf>
    <xf numFmtId="49" fontId="16" fillId="11" borderId="0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256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503" xfId="6" applyNumberFormat="1" applyFont="1" applyFill="1" applyBorder="1" applyAlignment="1" applyProtection="1">
      <alignment horizontal="left" vertical="center" wrapText="1"/>
      <protection locked="0"/>
    </xf>
    <xf numFmtId="49" fontId="16" fillId="11" borderId="511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522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521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511" xfId="6" applyNumberFormat="1" applyFont="1" applyFill="1" applyBorder="1" applyAlignment="1" applyProtection="1">
      <alignment horizontal="left" vertical="center" wrapText="1"/>
      <protection locked="0"/>
    </xf>
    <xf numFmtId="49" fontId="13" fillId="0" borderId="24" xfId="6" applyNumberFormat="1" applyFont="1" applyFill="1" applyBorder="1" applyAlignment="1" applyProtection="1">
      <alignment horizontal="left" vertical="center" wrapText="1"/>
      <protection locked="0"/>
    </xf>
    <xf numFmtId="49" fontId="13" fillId="0" borderId="528" xfId="6" applyNumberFormat="1" applyFont="1" applyFill="1" applyBorder="1" applyAlignment="1" applyProtection="1">
      <alignment horizontal="left" vertical="center" wrapText="1"/>
      <protection locked="0"/>
    </xf>
    <xf numFmtId="49" fontId="19" fillId="0" borderId="511" xfId="6" applyNumberFormat="1" applyFont="1" applyFill="1" applyBorder="1" applyAlignment="1" applyProtection="1">
      <alignment horizontal="left" vertical="center" wrapText="1"/>
      <protection locked="0"/>
    </xf>
    <xf numFmtId="49" fontId="18" fillId="11" borderId="511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511" xfId="6" applyNumberFormat="1" applyFont="1" applyFill="1" applyBorder="1" applyAlignment="1" applyProtection="1">
      <alignment horizontal="left" vertical="center" wrapText="1"/>
      <protection locked="0"/>
    </xf>
    <xf numFmtId="49" fontId="11" fillId="15" borderId="63" xfId="6" applyNumberFormat="1" applyFont="1" applyFill="1" applyBorder="1" applyAlignment="1" applyProtection="1">
      <alignment horizontal="left" vertical="center" wrapText="1"/>
      <protection locked="0"/>
    </xf>
    <xf numFmtId="49" fontId="6" fillId="15" borderId="511" xfId="6" applyNumberFormat="1" applyFont="1" applyFill="1" applyBorder="1" applyAlignment="1" applyProtection="1">
      <alignment horizontal="left" vertical="center" wrapText="1"/>
      <protection locked="0"/>
    </xf>
    <xf numFmtId="0" fontId="63" fillId="0" borderId="511" xfId="0" applyFont="1" applyBorder="1" applyAlignment="1">
      <alignment horizontal="left" vertical="center" wrapText="1"/>
    </xf>
    <xf numFmtId="49" fontId="6" fillId="6" borderId="14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531" xfId="6" applyNumberFormat="1" applyFont="1" applyFill="1" applyBorder="1" applyAlignment="1" applyProtection="1">
      <alignment horizontal="left" vertical="center" wrapText="1"/>
      <protection locked="0"/>
    </xf>
    <xf numFmtId="49" fontId="11" fillId="11" borderId="85" xfId="6" applyNumberFormat="1" applyFont="1" applyFill="1" applyBorder="1" applyAlignment="1" applyProtection="1">
      <alignment horizontal="left" wrapText="1"/>
      <protection locked="0"/>
    </xf>
    <xf numFmtId="49" fontId="11" fillId="11" borderId="84" xfId="6" applyNumberFormat="1" applyFont="1" applyFill="1" applyBorder="1" applyAlignment="1" applyProtection="1">
      <alignment horizontal="left" wrapText="1"/>
      <protection locked="0"/>
    </xf>
    <xf numFmtId="49" fontId="6" fillId="0" borderId="541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540" xfId="6" applyNumberFormat="1" applyFont="1" applyFill="1" applyBorder="1" applyAlignment="1" applyProtection="1">
      <alignment horizontal="left" vertical="center" wrapText="1"/>
      <protection locked="0"/>
    </xf>
    <xf numFmtId="49" fontId="16" fillId="11" borderId="541" xfId="6" applyNumberFormat="1" applyFont="1" applyFill="1" applyBorder="1" applyAlignment="1" applyProtection="1">
      <alignment horizontal="left" vertical="center" wrapText="1"/>
      <protection locked="0"/>
    </xf>
    <xf numFmtId="49" fontId="16" fillId="11" borderId="540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29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35" xfId="6" applyNumberFormat="1" applyFont="1" applyFill="1" applyBorder="1" applyAlignment="1" applyProtection="1">
      <alignment horizontal="left" vertical="center" wrapText="1"/>
      <protection locked="0"/>
    </xf>
    <xf numFmtId="49" fontId="11" fillId="11" borderId="517" xfId="6" applyNumberFormat="1" applyFont="1" applyFill="1" applyBorder="1" applyAlignment="1" applyProtection="1">
      <alignment horizontal="left" vertical="center" wrapText="1"/>
      <protection locked="0"/>
    </xf>
    <xf numFmtId="49" fontId="11" fillId="11" borderId="505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536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534" xfId="6" applyNumberFormat="1" applyFont="1" applyFill="1" applyBorder="1" applyAlignment="1" applyProtection="1">
      <alignment horizontal="left" vertical="center" wrapText="1"/>
      <protection locked="0"/>
    </xf>
    <xf numFmtId="49" fontId="13" fillId="11" borderId="163" xfId="6" applyNumberFormat="1" applyFont="1" applyFill="1" applyBorder="1" applyAlignment="1" applyProtection="1">
      <alignment horizontal="left" vertical="center" wrapText="1"/>
      <protection locked="0"/>
    </xf>
    <xf numFmtId="49" fontId="13" fillId="11" borderId="532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163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532" xfId="6" applyNumberFormat="1" applyFont="1" applyFill="1" applyBorder="1" applyAlignment="1" applyProtection="1">
      <alignment horizontal="left" vertical="center" wrapText="1"/>
      <protection locked="0"/>
    </xf>
    <xf numFmtId="49" fontId="19" fillId="0" borderId="25" xfId="6" applyNumberFormat="1" applyFont="1" applyFill="1" applyBorder="1" applyAlignment="1" applyProtection="1">
      <alignment horizontal="center" vertical="center" wrapText="1"/>
      <protection locked="0"/>
    </xf>
    <xf numFmtId="49" fontId="13" fillId="0" borderId="85" xfId="6" applyNumberFormat="1" applyFont="1" applyFill="1" applyBorder="1" applyAlignment="1" applyProtection="1">
      <alignment horizontal="left" vertical="center" wrapText="1"/>
      <protection locked="0"/>
    </xf>
    <xf numFmtId="49" fontId="13" fillId="0" borderId="84" xfId="6" applyNumberFormat="1" applyFont="1" applyFill="1" applyBorder="1" applyAlignment="1" applyProtection="1">
      <alignment horizontal="left" vertical="center" wrapText="1"/>
      <protection locked="0"/>
    </xf>
    <xf numFmtId="49" fontId="19" fillId="0" borderId="541" xfId="6" applyNumberFormat="1" applyFont="1" applyFill="1" applyBorder="1" applyAlignment="1" applyProtection="1">
      <alignment horizontal="left" vertical="center" wrapText="1"/>
      <protection locked="0"/>
    </xf>
    <xf numFmtId="49" fontId="19" fillId="0" borderId="540" xfId="6" applyNumberFormat="1" applyFont="1" applyFill="1" applyBorder="1" applyAlignment="1" applyProtection="1">
      <alignment horizontal="left" vertical="center" wrapText="1"/>
      <protection locked="0"/>
    </xf>
    <xf numFmtId="49" fontId="18" fillId="11" borderId="541" xfId="6" applyNumberFormat="1" applyFont="1" applyFill="1" applyBorder="1" applyAlignment="1" applyProtection="1">
      <alignment horizontal="left" vertical="center" wrapText="1"/>
      <protection locked="0"/>
    </xf>
    <xf numFmtId="49" fontId="18" fillId="11" borderId="540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522" xfId="6" applyNumberFormat="1" applyFont="1" applyFill="1" applyBorder="1" applyAlignment="1" applyProtection="1">
      <alignment horizontal="center" vertical="center" wrapText="1"/>
      <protection locked="0"/>
    </xf>
    <xf numFmtId="49" fontId="19" fillId="11" borderId="549" xfId="6" applyNumberFormat="1" applyFont="1" applyFill="1" applyBorder="1" applyAlignment="1" applyProtection="1">
      <alignment horizontal="center" vertical="center" wrapText="1"/>
      <protection locked="0"/>
    </xf>
    <xf numFmtId="49" fontId="19" fillId="0" borderId="548" xfId="6" applyNumberFormat="1" applyFont="1" applyFill="1" applyBorder="1" applyAlignment="1" applyProtection="1">
      <alignment horizontal="left" vertical="center" wrapText="1"/>
      <protection locked="0"/>
    </xf>
    <xf numFmtId="49" fontId="13" fillId="11" borderId="541" xfId="6" applyNumberFormat="1" applyFont="1" applyFill="1" applyBorder="1" applyAlignment="1" applyProtection="1">
      <alignment horizontal="left" vertical="center" wrapText="1"/>
      <protection locked="0"/>
    </xf>
    <xf numFmtId="0" fontId="35" fillId="0" borderId="540" xfId="0" applyFont="1" applyBorder="1" applyAlignment="1">
      <alignment horizontal="left" vertical="center" wrapText="1"/>
    </xf>
    <xf numFmtId="49" fontId="19" fillId="11" borderId="541" xfId="6" applyNumberFormat="1" applyFont="1" applyFill="1" applyBorder="1" applyAlignment="1" applyProtection="1">
      <alignment horizontal="left" vertical="center" wrapText="1"/>
      <protection locked="0"/>
    </xf>
    <xf numFmtId="0" fontId="59" fillId="0" borderId="540" xfId="0" applyFont="1" applyBorder="1" applyAlignment="1">
      <alignment horizontal="left" vertical="center" wrapText="1"/>
    </xf>
    <xf numFmtId="49" fontId="11" fillId="0" borderId="24" xfId="6" applyNumberFormat="1" applyFont="1" applyFill="1" applyBorder="1" applyAlignment="1" applyProtection="1">
      <alignment horizontal="left" vertical="center" wrapText="1"/>
      <protection locked="0"/>
    </xf>
    <xf numFmtId="49" fontId="11" fillId="0" borderId="38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73" xfId="6" applyNumberFormat="1" applyFont="1" applyFill="1" applyBorder="1" applyAlignment="1" applyProtection="1">
      <alignment horizontal="left" vertical="center" wrapText="1"/>
      <protection locked="0"/>
    </xf>
    <xf numFmtId="49" fontId="11" fillId="11" borderId="511" xfId="6" applyNumberFormat="1" applyFont="1" applyFill="1" applyBorder="1" applyAlignment="1" applyProtection="1">
      <alignment horizontal="left" vertical="center" wrapText="1"/>
      <protection locked="0"/>
    </xf>
    <xf numFmtId="49" fontId="11" fillId="11" borderId="534" xfId="6" applyNumberFormat="1" applyFont="1" applyFill="1" applyBorder="1" applyAlignment="1" applyProtection="1">
      <alignment horizontal="left" vertical="center" wrapText="1"/>
      <protection locked="0"/>
    </xf>
    <xf numFmtId="49" fontId="19" fillId="0" borderId="4" xfId="6" applyNumberFormat="1" applyFont="1" applyFill="1" applyBorder="1" applyAlignment="1" applyProtection="1">
      <alignment horizontal="center" vertical="center" wrapText="1"/>
      <protection locked="0"/>
    </xf>
    <xf numFmtId="49" fontId="19" fillId="0" borderId="8" xfId="6" applyNumberFormat="1" applyFont="1" applyFill="1" applyBorder="1" applyAlignment="1" applyProtection="1">
      <alignment horizontal="center" vertical="center" wrapText="1"/>
      <protection locked="0"/>
    </xf>
    <xf numFmtId="49" fontId="13" fillId="0" borderId="95" xfId="6" applyNumberFormat="1" applyFont="1" applyFill="1" applyBorder="1" applyAlignment="1" applyProtection="1">
      <alignment horizontal="left" vertical="center" wrapText="1"/>
      <protection locked="0"/>
    </xf>
    <xf numFmtId="49" fontId="13" fillId="0" borderId="94" xfId="6" applyNumberFormat="1" applyFont="1" applyFill="1" applyBorder="1" applyAlignment="1" applyProtection="1">
      <alignment horizontal="left" vertical="center" wrapText="1"/>
      <protection locked="0"/>
    </xf>
    <xf numFmtId="49" fontId="19" fillId="0" borderId="557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540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0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534" xfId="6" applyNumberFormat="1" applyFont="1" applyFill="1" applyBorder="1" applyAlignment="1" applyProtection="1">
      <alignment horizontal="left" vertical="center" wrapText="1"/>
      <protection locked="0"/>
    </xf>
    <xf numFmtId="0" fontId="16" fillId="0" borderId="534" xfId="6" applyNumberFormat="1" applyFont="1" applyFill="1" applyBorder="1" applyAlignment="1" applyProtection="1">
      <alignment horizontal="left" vertical="center"/>
      <protection locked="0"/>
    </xf>
    <xf numFmtId="49" fontId="16" fillId="11" borderId="53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560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531" xfId="6" applyNumberFormat="1" applyFont="1" applyFill="1" applyBorder="1" applyAlignment="1" applyProtection="1">
      <alignment horizontal="left" vertical="center" wrapText="1"/>
      <protection locked="0"/>
    </xf>
    <xf numFmtId="0" fontId="8" fillId="0" borderId="511" xfId="0" applyFont="1" applyBorder="1" applyAlignment="1">
      <alignment horizontal="left" vertical="center" wrapText="1"/>
    </xf>
    <xf numFmtId="49" fontId="6" fillId="11" borderId="608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606" xfId="6" applyNumberFormat="1" applyFont="1" applyFill="1" applyBorder="1" applyAlignment="1" applyProtection="1">
      <alignment horizontal="left" vertical="center" wrapText="1"/>
      <protection locked="0"/>
    </xf>
    <xf numFmtId="49" fontId="11" fillId="11" borderId="591" xfId="6" applyNumberFormat="1" applyFont="1" applyFill="1" applyBorder="1" applyAlignment="1" applyProtection="1">
      <alignment horizontal="left" vertical="center" wrapText="1"/>
      <protection locked="0"/>
    </xf>
    <xf numFmtId="49" fontId="11" fillId="11" borderId="590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591" xfId="6" applyNumberFormat="1" applyFont="1" applyFill="1" applyBorder="1" applyAlignment="1" applyProtection="1">
      <alignment horizontal="left" vertical="center" wrapText="1"/>
      <protection locked="0"/>
    </xf>
    <xf numFmtId="0" fontId="63" fillId="0" borderId="590" xfId="0" applyFont="1" applyBorder="1" applyAlignment="1">
      <alignment horizontal="left" vertical="center" wrapText="1"/>
    </xf>
    <xf numFmtId="0" fontId="62" fillId="0" borderId="511" xfId="0" applyFont="1" applyBorder="1" applyAlignment="1">
      <alignment horizontal="left" vertical="center" wrapText="1"/>
    </xf>
    <xf numFmtId="49" fontId="11" fillId="0" borderId="585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660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615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596" xfId="6" applyNumberFormat="1" applyFont="1" applyFill="1" applyBorder="1" applyAlignment="1" applyProtection="1">
      <alignment horizontal="left" vertical="center" wrapText="1"/>
      <protection locked="0"/>
    </xf>
    <xf numFmtId="49" fontId="13" fillId="11" borderId="606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618" xfId="6" applyNumberFormat="1" applyFont="1" applyFill="1" applyBorder="1" applyAlignment="1" applyProtection="1">
      <alignment horizontal="left" vertical="center" wrapText="1"/>
      <protection locked="0"/>
    </xf>
    <xf numFmtId="0" fontId="59" fillId="0" borderId="618" xfId="0" applyFont="1" applyBorder="1" applyAlignment="1">
      <alignment horizontal="left" vertical="center" wrapText="1"/>
    </xf>
    <xf numFmtId="49" fontId="11" fillId="0" borderId="606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618" xfId="6" applyNumberFormat="1" applyFont="1" applyFill="1" applyBorder="1" applyAlignment="1" applyProtection="1">
      <alignment horizontal="left" vertical="center" wrapText="1"/>
      <protection locked="0"/>
    </xf>
    <xf numFmtId="0" fontId="16" fillId="0" borderId="618" xfId="6" applyNumberFormat="1" applyFont="1" applyFill="1" applyBorder="1" applyAlignment="1" applyProtection="1">
      <alignment horizontal="left" vertical="center"/>
      <protection locked="0"/>
    </xf>
    <xf numFmtId="49" fontId="16" fillId="11" borderId="606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674" xfId="6" applyNumberFormat="1" applyFont="1" applyFill="1" applyBorder="1" applyAlignment="1" applyProtection="1">
      <alignment horizontal="left" vertical="center" wrapText="1"/>
      <protection locked="0"/>
    </xf>
    <xf numFmtId="0" fontId="16" fillId="0" borderId="674" xfId="6" applyNumberFormat="1" applyFont="1" applyFill="1" applyBorder="1" applyAlignment="1" applyProtection="1">
      <alignment horizontal="left" vertical="center"/>
      <protection locked="0"/>
    </xf>
    <xf numFmtId="49" fontId="6" fillId="11" borderId="606" xfId="6" applyNumberFormat="1" applyFont="1" applyFill="1" applyBorder="1" applyAlignment="1" applyProtection="1">
      <alignment horizontal="left" vertical="center" wrapText="1"/>
      <protection locked="0"/>
    </xf>
    <xf numFmtId="0" fontId="63" fillId="0" borderId="606" xfId="0" applyFont="1" applyBorder="1" applyAlignment="1">
      <alignment horizontal="left" vertical="center" wrapText="1"/>
    </xf>
    <xf numFmtId="49" fontId="19" fillId="11" borderId="14" xfId="6" applyNumberFormat="1" applyFont="1" applyFill="1" applyBorder="1" applyAlignment="1" applyProtection="1">
      <alignment horizontal="center" vertical="center" wrapText="1"/>
      <protection locked="0"/>
    </xf>
    <xf numFmtId="49" fontId="13" fillId="0" borderId="606" xfId="6" applyNumberFormat="1" applyFont="1" applyFill="1" applyBorder="1" applyAlignment="1" applyProtection="1">
      <alignment horizontal="left" vertical="center" wrapText="1"/>
      <protection locked="0"/>
    </xf>
    <xf numFmtId="49" fontId="19" fillId="0" borderId="693" xfId="6" applyNumberFormat="1" applyFont="1" applyFill="1" applyBorder="1" applyAlignment="1" applyProtection="1">
      <alignment horizontal="left" vertical="center" wrapText="1"/>
      <protection locked="0"/>
    </xf>
    <xf numFmtId="0" fontId="18" fillId="0" borderId="693" xfId="6" applyNumberFormat="1" applyFont="1" applyFill="1" applyBorder="1" applyAlignment="1" applyProtection="1">
      <alignment horizontal="left" vertical="center"/>
      <protection locked="0"/>
    </xf>
    <xf numFmtId="49" fontId="18" fillId="11" borderId="693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606" xfId="6" applyNumberFormat="1" applyFont="1" applyFill="1" applyBorder="1" applyAlignment="1" applyProtection="1">
      <alignment horizontal="left" vertical="center" wrapText="1"/>
      <protection locked="0"/>
    </xf>
    <xf numFmtId="49" fontId="19" fillId="0" borderId="682" xfId="6" applyNumberFormat="1" applyFont="1" applyFill="1" applyBorder="1" applyAlignment="1" applyProtection="1">
      <alignment horizontal="left" vertical="center" wrapText="1"/>
      <protection locked="0"/>
    </xf>
    <xf numFmtId="49" fontId="18" fillId="11" borderId="678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705" xfId="6" applyNumberFormat="1" applyFont="1" applyFill="1" applyBorder="1" applyAlignment="1" applyProtection="1">
      <alignment horizontal="left" vertical="center" wrapText="1"/>
      <protection locked="0"/>
    </xf>
    <xf numFmtId="49" fontId="13" fillId="11" borderId="684" xfId="6" applyNumberFormat="1" applyFont="1" applyFill="1" applyBorder="1" applyAlignment="1" applyProtection="1">
      <alignment horizontal="left" vertical="center" wrapText="1"/>
      <protection locked="0"/>
    </xf>
    <xf numFmtId="49" fontId="13" fillId="11" borderId="338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559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685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674" xfId="6" applyNumberFormat="1" applyFont="1" applyFill="1" applyBorder="1" applyAlignment="1" applyProtection="1">
      <alignment horizontal="left" vertical="center" wrapText="1"/>
      <protection locked="0"/>
    </xf>
    <xf numFmtId="49" fontId="11" fillId="0" borderId="698" xfId="6" applyNumberFormat="1" applyFont="1" applyFill="1" applyBorder="1" applyAlignment="1" applyProtection="1">
      <alignment horizontal="left" vertical="center" wrapText="1"/>
      <protection locked="0"/>
    </xf>
    <xf numFmtId="49" fontId="11" fillId="0" borderId="697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696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694" xfId="6" applyNumberFormat="1" applyFont="1" applyFill="1" applyBorder="1" applyAlignment="1" applyProtection="1">
      <alignment horizontal="left" vertical="center" wrapText="1"/>
      <protection locked="0"/>
    </xf>
    <xf numFmtId="49" fontId="15" fillId="0" borderId="3" xfId="6" applyNumberFormat="1" applyFont="1" applyFill="1" applyBorder="1" applyAlignment="1" applyProtection="1">
      <alignment horizontal="center" vertical="center" wrapText="1"/>
      <protection locked="0"/>
    </xf>
    <xf numFmtId="49" fontId="15" fillId="0" borderId="14" xfId="6" applyNumberFormat="1" applyFont="1" applyFill="1" applyBorder="1" applyAlignment="1" applyProtection="1">
      <alignment horizontal="center" vertical="center" wrapText="1"/>
      <protection locked="0"/>
    </xf>
    <xf numFmtId="0" fontId="63" fillId="0" borderId="14" xfId="0" applyFont="1" applyBorder="1" applyAlignment="1">
      <alignment horizontal="center" vertical="center" wrapText="1"/>
    </xf>
    <xf numFmtId="0" fontId="63" fillId="0" borderId="7" xfId="0" applyFont="1" applyBorder="1" applyAlignment="1">
      <alignment horizontal="center" vertical="center" wrapText="1"/>
    </xf>
    <xf numFmtId="49" fontId="6" fillId="11" borderId="718" xfId="6" applyNumberFormat="1" applyFont="1" applyFill="1" applyBorder="1" applyAlignment="1" applyProtection="1">
      <alignment horizontal="left" vertical="center" wrapText="1"/>
      <protection locked="0"/>
    </xf>
    <xf numFmtId="49" fontId="15" fillId="0" borderId="338" xfId="6" applyNumberFormat="1" applyFont="1" applyFill="1" applyBorder="1" applyAlignment="1" applyProtection="1">
      <alignment horizontal="center" vertical="center" wrapText="1"/>
      <protection locked="0"/>
    </xf>
    <xf numFmtId="49" fontId="11" fillId="11" borderId="606" xfId="6" applyNumberFormat="1" applyFont="1" applyFill="1" applyBorder="1" applyAlignment="1" applyProtection="1">
      <alignment horizontal="left" vertical="center" wrapText="1"/>
      <protection locked="0"/>
    </xf>
    <xf numFmtId="49" fontId="11" fillId="11" borderId="697" xfId="6" applyNumberFormat="1" applyFont="1" applyFill="1" applyBorder="1" applyAlignment="1" applyProtection="1">
      <alignment horizontal="left" vertical="center" wrapText="1"/>
      <protection locked="0"/>
    </xf>
    <xf numFmtId="0" fontId="63" fillId="0" borderId="694" xfId="0" applyFont="1" applyBorder="1" applyAlignment="1">
      <alignment horizontal="left" vertical="center" wrapText="1"/>
    </xf>
    <xf numFmtId="49" fontId="11" fillId="11" borderId="737" xfId="6" applyNumberFormat="1" applyFont="1" applyFill="1" applyBorder="1" applyAlignment="1" applyProtection="1">
      <alignment horizontal="left" vertical="center" wrapText="1"/>
      <protection locked="0"/>
    </xf>
    <xf numFmtId="0" fontId="64" fillId="0" borderId="736" xfId="0" applyFont="1" applyBorder="1" applyAlignment="1">
      <alignment horizontal="left" vertical="center" wrapText="1"/>
    </xf>
    <xf numFmtId="49" fontId="6" fillId="11" borderId="734" xfId="6" applyNumberFormat="1" applyFont="1" applyFill="1" applyBorder="1" applyAlignment="1" applyProtection="1">
      <alignment horizontal="left" vertical="center" wrapText="1"/>
      <protection locked="0"/>
    </xf>
    <xf numFmtId="0" fontId="63" fillId="0" borderId="735" xfId="0" applyFont="1" applyBorder="1" applyAlignment="1">
      <alignment horizontal="left" vertical="center" wrapText="1"/>
    </xf>
    <xf numFmtId="49" fontId="19" fillId="11" borderId="732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726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725" xfId="6" applyNumberFormat="1" applyFont="1" applyFill="1" applyBorder="1" applyAlignment="1" applyProtection="1">
      <alignment horizontal="left" vertical="center" wrapText="1"/>
      <protection locked="0"/>
    </xf>
    <xf numFmtId="49" fontId="16" fillId="11" borderId="726" xfId="6" applyNumberFormat="1" applyFont="1" applyFill="1" applyBorder="1" applyAlignment="1" applyProtection="1">
      <alignment horizontal="left" vertical="center" wrapText="1"/>
      <protection locked="0"/>
    </xf>
    <xf numFmtId="49" fontId="16" fillId="11" borderId="725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75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757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756" xfId="6" applyNumberFormat="1" applyFont="1" applyFill="1" applyBorder="1" applyAlignment="1" applyProtection="1">
      <alignment horizontal="center" vertical="center" wrapText="1"/>
      <protection locked="0"/>
    </xf>
    <xf numFmtId="49" fontId="11" fillId="11" borderId="754" xfId="6" applyNumberFormat="1" applyFont="1" applyFill="1" applyBorder="1" applyAlignment="1" applyProtection="1">
      <alignment horizontal="left" vertical="center" wrapText="1"/>
      <protection locked="0"/>
    </xf>
    <xf numFmtId="0" fontId="64" fillId="0" borderId="754" xfId="0" applyFont="1" applyBorder="1" applyAlignment="1">
      <alignment horizontal="left" vertical="center" wrapText="1"/>
    </xf>
    <xf numFmtId="0" fontId="63" fillId="0" borderId="754" xfId="0" applyFont="1" applyBorder="1" applyAlignment="1">
      <alignment horizontal="left" vertical="center" wrapText="1"/>
    </xf>
    <xf numFmtId="49" fontId="6" fillId="0" borderId="729" xfId="6" applyNumberFormat="1" applyFont="1" applyFill="1" applyBorder="1" applyAlignment="1" applyProtection="1">
      <alignment horizontal="left" vertical="center" wrapText="1"/>
      <protection locked="0"/>
    </xf>
    <xf numFmtId="49" fontId="11" fillId="0" borderId="750" xfId="6" applyNumberFormat="1" applyFont="1" applyFill="1" applyBorder="1" applyAlignment="1" applyProtection="1">
      <alignment horizontal="left" vertical="center" wrapText="1"/>
      <protection locked="0"/>
    </xf>
    <xf numFmtId="49" fontId="11" fillId="0" borderId="749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741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748" xfId="6" applyNumberFormat="1" applyFont="1" applyFill="1" applyBorder="1" applyAlignment="1" applyProtection="1">
      <alignment horizontal="left" vertical="center" wrapText="1"/>
      <protection locked="0"/>
    </xf>
    <xf numFmtId="49" fontId="16" fillId="11" borderId="741" xfId="6" applyNumberFormat="1" applyFont="1" applyFill="1" applyBorder="1" applyAlignment="1" applyProtection="1">
      <alignment horizontal="left" vertical="center" wrapText="1"/>
      <protection locked="0"/>
    </xf>
    <xf numFmtId="49" fontId="16" fillId="11" borderId="748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741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748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0" xfId="6" applyNumberFormat="1" applyFont="1" applyFill="1" applyBorder="1" applyAlignment="1" applyProtection="1">
      <alignment horizontal="center" vertical="center" wrapText="1"/>
      <protection locked="0"/>
    </xf>
    <xf numFmtId="0" fontId="63" fillId="0" borderId="0" xfId="0" applyFont="1" applyAlignment="1">
      <alignment vertical="center"/>
    </xf>
    <xf numFmtId="49" fontId="6" fillId="11" borderId="781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781" xfId="6" applyNumberFormat="1" applyFont="1" applyFill="1" applyBorder="1" applyAlignment="1" applyProtection="1">
      <alignment horizontal="left" vertical="center" wrapText="1"/>
      <protection locked="0"/>
    </xf>
    <xf numFmtId="49" fontId="16" fillId="11" borderId="781" xfId="6" applyNumberFormat="1" applyFont="1" applyFill="1" applyBorder="1" applyAlignment="1" applyProtection="1">
      <alignment horizontal="left" vertical="center" wrapText="1"/>
      <protection locked="0"/>
    </xf>
    <xf numFmtId="0" fontId="8" fillId="0" borderId="781" xfId="0" applyFont="1" applyBorder="1" applyAlignment="1">
      <alignment horizontal="left" vertical="center" wrapText="1"/>
    </xf>
    <xf numFmtId="49" fontId="6" fillId="0" borderId="754" xfId="6" applyNumberFormat="1" applyFont="1" applyFill="1" applyBorder="1" applyAlignment="1" applyProtection="1">
      <alignment horizontal="left" vertical="center" wrapText="1"/>
      <protection locked="0"/>
    </xf>
    <xf numFmtId="49" fontId="16" fillId="11" borderId="754" xfId="6" applyNumberFormat="1" applyFont="1" applyFill="1" applyBorder="1" applyAlignment="1" applyProtection="1">
      <alignment horizontal="left" vertical="center" wrapText="1"/>
      <protection locked="0"/>
    </xf>
    <xf numFmtId="49" fontId="6" fillId="15" borderId="763" xfId="6" applyNumberFormat="1" applyFont="1" applyFill="1" applyBorder="1" applyAlignment="1" applyProtection="1">
      <alignment horizontal="left" vertical="center" wrapText="1"/>
      <protection locked="0"/>
    </xf>
    <xf numFmtId="49" fontId="6" fillId="15" borderId="754" xfId="6" applyNumberFormat="1" applyFont="1" applyFill="1" applyBorder="1" applyAlignment="1" applyProtection="1">
      <alignment horizontal="left" vertical="center" wrapText="1"/>
      <protection locked="0"/>
    </xf>
    <xf numFmtId="0" fontId="64" fillId="0" borderId="606" xfId="0" applyFont="1" applyBorder="1" applyAlignment="1">
      <alignment horizontal="left" vertical="center" wrapText="1"/>
    </xf>
    <xf numFmtId="49" fontId="6" fillId="0" borderId="808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807" xfId="6" applyNumberFormat="1" applyFont="1" applyFill="1" applyBorder="1" applyAlignment="1" applyProtection="1">
      <alignment horizontal="left" vertical="center" wrapText="1"/>
      <protection locked="0"/>
    </xf>
    <xf numFmtId="0" fontId="16" fillId="0" borderId="808" xfId="6" applyNumberFormat="1" applyFont="1" applyFill="1" applyBorder="1" applyAlignment="1" applyProtection="1">
      <alignment horizontal="left" vertical="center"/>
      <protection locked="0"/>
    </xf>
    <xf numFmtId="0" fontId="16" fillId="0" borderId="807" xfId="6" applyNumberFormat="1" applyFont="1" applyFill="1" applyBorder="1" applyAlignment="1" applyProtection="1">
      <alignment horizontal="left" vertical="center"/>
      <protection locked="0"/>
    </xf>
    <xf numFmtId="49" fontId="16" fillId="11" borderId="698" xfId="6" applyNumberFormat="1" applyFont="1" applyFill="1" applyBorder="1" applyAlignment="1" applyProtection="1">
      <alignment horizontal="left" vertical="center" wrapText="1"/>
      <protection locked="0"/>
    </xf>
    <xf numFmtId="49" fontId="16" fillId="11" borderId="697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698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697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01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800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25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697" xfId="6" applyNumberFormat="1" applyFont="1" applyFill="1" applyBorder="1" applyAlignment="1" applyProtection="1">
      <alignment horizontal="left" vertical="center" wrapText="1"/>
      <protection locked="0"/>
    </xf>
    <xf numFmtId="49" fontId="11" fillId="11" borderId="61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779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774" xfId="6" applyNumberFormat="1" applyFont="1" applyFill="1" applyBorder="1" applyAlignment="1" applyProtection="1">
      <alignment horizontal="left" vertical="center" wrapText="1"/>
      <protection locked="0"/>
    </xf>
    <xf numFmtId="49" fontId="13" fillId="11" borderId="825" xfId="6" applyNumberFormat="1" applyFont="1" applyFill="1" applyBorder="1" applyAlignment="1" applyProtection="1">
      <alignment horizontal="left" vertical="center" wrapText="1"/>
      <protection locked="0"/>
    </xf>
    <xf numFmtId="49" fontId="13" fillId="11" borderId="824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812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827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825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824" xfId="6" applyNumberFormat="1" applyFont="1" applyFill="1" applyBorder="1" applyAlignment="1" applyProtection="1">
      <alignment horizontal="left" vertical="center" wrapText="1"/>
      <protection locked="0"/>
    </xf>
    <xf numFmtId="0" fontId="16" fillId="0" borderId="825" xfId="6" applyNumberFormat="1" applyFont="1" applyFill="1" applyBorder="1" applyAlignment="1" applyProtection="1">
      <alignment horizontal="left" vertical="center"/>
      <protection locked="0"/>
    </xf>
    <xf numFmtId="0" fontId="16" fillId="0" borderId="824" xfId="6" applyNumberFormat="1" applyFont="1" applyFill="1" applyBorder="1" applyAlignment="1" applyProtection="1">
      <alignment horizontal="left" vertical="center"/>
      <protection locked="0"/>
    </xf>
    <xf numFmtId="49" fontId="6" fillId="11" borderId="758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10" xfId="6" applyNumberFormat="1" applyFont="1" applyFill="1" applyBorder="1" applyAlignment="1" applyProtection="1">
      <alignment horizontal="left" vertical="center" wrapText="1"/>
      <protection locked="0"/>
    </xf>
    <xf numFmtId="0" fontId="16" fillId="0" borderId="864" xfId="6" applyNumberFormat="1" applyFont="1" applyFill="1" applyBorder="1" applyAlignment="1" applyProtection="1">
      <alignment horizontal="left" vertical="center"/>
      <protection locked="0"/>
    </xf>
    <xf numFmtId="49" fontId="16" fillId="0" borderId="0" xfId="6" applyNumberFormat="1" applyFont="1" applyFill="1" applyBorder="1" applyAlignment="1" applyProtection="1">
      <alignment horizontal="left" vertical="center" wrapText="1"/>
      <protection locked="0"/>
    </xf>
    <xf numFmtId="49" fontId="16" fillId="0" borderId="606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698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856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854" xfId="6" applyNumberFormat="1" applyFont="1" applyFill="1" applyBorder="1" applyAlignment="1" applyProtection="1">
      <alignment horizontal="left" vertical="center" wrapText="1"/>
      <protection locked="0"/>
    </xf>
    <xf numFmtId="49" fontId="11" fillId="11" borderId="834" xfId="6" applyNumberFormat="1" applyFont="1" applyFill="1" applyBorder="1" applyAlignment="1" applyProtection="1">
      <alignment horizontal="left" vertical="center" wrapText="1"/>
      <protection locked="0"/>
    </xf>
    <xf numFmtId="49" fontId="11" fillId="11" borderId="83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12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27" xfId="6" applyNumberFormat="1" applyFont="1" applyFill="1" applyBorder="1" applyAlignment="1" applyProtection="1">
      <alignment horizontal="left" vertical="center" wrapText="1"/>
      <protection locked="0"/>
    </xf>
    <xf numFmtId="49" fontId="16" fillId="11" borderId="825" xfId="6" applyNumberFormat="1" applyFont="1" applyFill="1" applyBorder="1" applyAlignment="1" applyProtection="1">
      <alignment horizontal="left" vertical="center" wrapText="1"/>
      <protection locked="0"/>
    </xf>
    <xf numFmtId="0" fontId="8" fillId="0" borderId="824" xfId="0" applyFont="1" applyBorder="1" applyAlignment="1">
      <alignment horizontal="left" vertical="center" wrapText="1"/>
    </xf>
    <xf numFmtId="49" fontId="6" fillId="0" borderId="25" xfId="6" applyNumberFormat="1" applyFont="1" applyFill="1" applyBorder="1" applyAlignment="1" applyProtection="1">
      <alignment horizontal="center" vertical="center" wrapText="1"/>
      <protection locked="0"/>
    </xf>
    <xf numFmtId="49" fontId="16" fillId="11" borderId="824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869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864" xfId="6" applyNumberFormat="1" applyFont="1" applyFill="1" applyBorder="1" applyAlignment="1" applyProtection="1">
      <alignment horizontal="left" vertical="center" wrapText="1"/>
      <protection locked="0"/>
    </xf>
    <xf numFmtId="49" fontId="16" fillId="11" borderId="87" xfId="6" applyNumberFormat="1" applyFont="1" applyFill="1" applyBorder="1" applyAlignment="1" applyProtection="1">
      <alignment horizontal="left" vertical="center" wrapText="1"/>
      <protection locked="0"/>
    </xf>
    <xf numFmtId="49" fontId="16" fillId="11" borderId="17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64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764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595" xfId="6" applyNumberFormat="1" applyFont="1" applyFill="1" applyBorder="1" applyAlignment="1" applyProtection="1">
      <alignment horizontal="left" vertical="center" wrapText="1"/>
      <protection locked="0"/>
    </xf>
    <xf numFmtId="49" fontId="11" fillId="11" borderId="864" xfId="6" applyNumberFormat="1" applyFont="1" applyFill="1" applyBorder="1" applyAlignment="1" applyProtection="1">
      <alignment horizontal="left" vertical="center" wrapText="1"/>
      <protection locked="0"/>
    </xf>
    <xf numFmtId="0" fontId="8" fillId="0" borderId="606" xfId="0" applyFont="1" applyBorder="1" applyAlignment="1">
      <alignment horizontal="left" vertical="center" wrapText="1"/>
    </xf>
    <xf numFmtId="49" fontId="16" fillId="11" borderId="86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50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874" xfId="6" applyNumberFormat="1" applyFont="1" applyFill="1" applyBorder="1" applyAlignment="1" applyProtection="1">
      <alignment horizontal="center" vertical="center" wrapText="1"/>
      <protection locked="0"/>
    </xf>
    <xf numFmtId="49" fontId="11" fillId="15" borderId="850" xfId="6" applyNumberFormat="1" applyFont="1" applyFill="1" applyBorder="1" applyAlignment="1" applyProtection="1">
      <alignment horizontal="left" vertical="center" wrapText="1"/>
      <protection locked="0"/>
    </xf>
    <xf numFmtId="49" fontId="11" fillId="15" borderId="859" xfId="6" applyNumberFormat="1" applyFont="1" applyFill="1" applyBorder="1" applyAlignment="1" applyProtection="1">
      <alignment horizontal="left" vertical="center" wrapText="1"/>
      <protection locked="0"/>
    </xf>
    <xf numFmtId="49" fontId="6" fillId="15" borderId="865" xfId="6" applyNumberFormat="1" applyFont="1" applyFill="1" applyBorder="1" applyAlignment="1" applyProtection="1">
      <alignment horizontal="left" vertical="center" wrapText="1"/>
      <protection locked="0"/>
    </xf>
    <xf numFmtId="49" fontId="6" fillId="15" borderId="851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78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883" xfId="6" applyNumberFormat="1" applyFont="1" applyFill="1" applyBorder="1" applyAlignment="1" applyProtection="1">
      <alignment horizontal="center" vertical="center" wrapText="1"/>
      <protection locked="0"/>
    </xf>
    <xf numFmtId="49" fontId="11" fillId="15" borderId="710" xfId="6" applyNumberFormat="1" applyFont="1" applyFill="1" applyBorder="1" applyAlignment="1" applyProtection="1">
      <alignment horizontal="left" vertical="center" wrapText="1"/>
      <protection locked="0"/>
    </xf>
    <xf numFmtId="49" fontId="11" fillId="15" borderId="173" xfId="6" applyNumberFormat="1" applyFont="1" applyFill="1" applyBorder="1" applyAlignment="1" applyProtection="1">
      <alignment horizontal="left" vertical="center" wrapText="1"/>
      <protection locked="0"/>
    </xf>
    <xf numFmtId="49" fontId="6" fillId="15" borderId="797" xfId="6" applyNumberFormat="1" applyFont="1" applyFill="1" applyBorder="1" applyAlignment="1" applyProtection="1">
      <alignment horizontal="left" vertical="center" wrapText="1"/>
      <protection locked="0"/>
    </xf>
    <xf numFmtId="49" fontId="6" fillId="15" borderId="879" xfId="6" applyNumberFormat="1" applyFont="1" applyFill="1" applyBorder="1" applyAlignment="1" applyProtection="1">
      <alignment horizontal="left" vertical="center" wrapText="1"/>
      <protection locked="0"/>
    </xf>
    <xf numFmtId="0" fontId="8" fillId="0" borderId="864" xfId="0" applyFont="1" applyBorder="1" applyAlignment="1">
      <alignment horizontal="left" vertical="center" wrapText="1"/>
    </xf>
    <xf numFmtId="49" fontId="19" fillId="11" borderId="908" xfId="6" applyNumberFormat="1" applyFont="1" applyFill="1" applyBorder="1" applyAlignment="1" applyProtection="1">
      <alignment horizontal="left" vertical="center" wrapText="1"/>
      <protection locked="0"/>
    </xf>
    <xf numFmtId="49" fontId="11" fillId="0" borderId="3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903" xfId="6" applyNumberFormat="1" applyFont="1" applyFill="1" applyBorder="1" applyAlignment="1" applyProtection="1">
      <alignment horizontal="left" vertical="center" wrapText="1"/>
      <protection locked="0"/>
    </xf>
    <xf numFmtId="49" fontId="16" fillId="11" borderId="90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99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898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886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97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895" xfId="6" applyNumberFormat="1" applyFont="1" applyFill="1" applyBorder="1" applyAlignment="1" applyProtection="1">
      <alignment horizontal="left" vertical="center" wrapText="1"/>
      <protection locked="0"/>
    </xf>
    <xf numFmtId="49" fontId="16" fillId="11" borderId="895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95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935" xfId="6" applyNumberFormat="1" applyFont="1" applyFill="1" applyBorder="1" applyAlignment="1" applyProtection="1">
      <alignment horizontal="left" vertical="center" wrapText="1"/>
      <protection locked="0"/>
    </xf>
    <xf numFmtId="49" fontId="16" fillId="11" borderId="935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90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940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939" xfId="6" applyNumberFormat="1" applyFont="1" applyFill="1" applyBorder="1" applyAlignment="1" applyProtection="1">
      <alignment horizontal="center" vertical="center" wrapText="1"/>
      <protection locked="0"/>
    </xf>
    <xf numFmtId="0" fontId="8" fillId="0" borderId="935" xfId="0" applyFont="1" applyBorder="1" applyAlignment="1">
      <alignment horizontal="left" vertical="center" wrapText="1"/>
    </xf>
    <xf numFmtId="49" fontId="19" fillId="11" borderId="903" xfId="6" applyNumberFormat="1" applyFont="1" applyFill="1" applyBorder="1" applyAlignment="1" applyProtection="1">
      <alignment horizontal="left" vertical="center" wrapText="1"/>
      <protection locked="0"/>
    </xf>
    <xf numFmtId="49" fontId="13" fillId="11" borderId="909" xfId="6" applyNumberFormat="1" applyFont="1" applyFill="1" applyBorder="1" applyAlignment="1" applyProtection="1">
      <alignment horizontal="left" vertical="center" wrapText="1"/>
      <protection locked="0"/>
    </xf>
    <xf numFmtId="49" fontId="13" fillId="11" borderId="962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0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8" xfId="6" applyNumberFormat="1" applyFont="1" applyFill="1" applyBorder="1" applyAlignment="1" applyProtection="1">
      <alignment horizontal="center" vertical="center" wrapText="1"/>
      <protection locked="0"/>
    </xf>
    <xf numFmtId="49" fontId="11" fillId="0" borderId="69" xfId="6" applyNumberFormat="1" applyFont="1" applyFill="1" applyBorder="1" applyAlignment="1" applyProtection="1">
      <alignment horizontal="left" vertical="center" wrapText="1"/>
      <protection locked="0"/>
    </xf>
    <xf numFmtId="49" fontId="11" fillId="0" borderId="957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956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955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981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980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970" xfId="6" applyNumberFormat="1" applyFont="1" applyFill="1" applyBorder="1" applyAlignment="1" applyProtection="1">
      <alignment horizontal="left" vertical="center" wrapText="1"/>
      <protection locked="0"/>
    </xf>
    <xf numFmtId="0" fontId="16" fillId="0" borderId="970" xfId="6" applyNumberFormat="1" applyFont="1" applyFill="1" applyBorder="1" applyAlignment="1" applyProtection="1">
      <alignment horizontal="left" vertical="center"/>
      <protection locked="0"/>
    </xf>
    <xf numFmtId="49" fontId="6" fillId="11" borderId="972" xfId="6" applyNumberFormat="1" applyFont="1" applyFill="1" applyBorder="1" applyAlignment="1" applyProtection="1">
      <alignment horizontal="left" vertical="center" wrapText="1"/>
      <protection locked="0"/>
    </xf>
    <xf numFmtId="49" fontId="13" fillId="11" borderId="964" xfId="6" applyNumberFormat="1" applyFont="1" applyFill="1" applyBorder="1" applyAlignment="1" applyProtection="1">
      <alignment horizontal="left" vertical="center" wrapText="1"/>
      <protection locked="0"/>
    </xf>
    <xf numFmtId="49" fontId="13" fillId="11" borderId="963" xfId="6" applyNumberFormat="1" applyFont="1" applyFill="1" applyBorder="1" applyAlignment="1" applyProtection="1">
      <alignment horizontal="left" vertical="center" wrapText="1"/>
      <protection locked="0"/>
    </xf>
    <xf numFmtId="0" fontId="63" fillId="0" borderId="995" xfId="0" applyFont="1" applyBorder="1" applyAlignment="1">
      <alignment horizontal="left" vertical="center" wrapText="1"/>
    </xf>
    <xf numFmtId="49" fontId="16" fillId="11" borderId="970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964" xfId="6" applyNumberFormat="1" applyFont="1" applyFill="1" applyBorder="1" applyAlignment="1" applyProtection="1">
      <alignment horizontal="center" vertical="center" wrapText="1"/>
      <protection locked="0"/>
    </xf>
    <xf numFmtId="49" fontId="19" fillId="11" borderId="963" xfId="6" applyNumberFormat="1" applyFont="1" applyFill="1" applyBorder="1" applyAlignment="1" applyProtection="1">
      <alignment horizontal="center" vertical="center" wrapText="1"/>
      <protection locked="0"/>
    </xf>
    <xf numFmtId="49" fontId="13" fillId="11" borderId="988" xfId="6" applyNumberFormat="1" applyFont="1" applyFill="1" applyBorder="1" applyAlignment="1" applyProtection="1">
      <alignment horizontal="left" vertical="center" wrapText="1"/>
      <protection locked="0"/>
    </xf>
    <xf numFmtId="0" fontId="35" fillId="0" borderId="987" xfId="0" applyFont="1" applyBorder="1" applyAlignment="1">
      <alignment horizontal="left" vertical="center" wrapText="1"/>
    </xf>
    <xf numFmtId="49" fontId="19" fillId="11" borderId="985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984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985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984" xfId="6" applyNumberFormat="1" applyFont="1" applyFill="1" applyBorder="1" applyAlignment="1" applyProtection="1">
      <alignment horizontal="left" vertical="center" wrapText="1"/>
      <protection locked="0"/>
    </xf>
    <xf numFmtId="49" fontId="16" fillId="11" borderId="985" xfId="6" applyNumberFormat="1" applyFont="1" applyFill="1" applyBorder="1" applyAlignment="1" applyProtection="1">
      <alignment horizontal="left" vertical="center" wrapText="1"/>
      <protection locked="0"/>
    </xf>
    <xf numFmtId="49" fontId="16" fillId="11" borderId="98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985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984" xfId="6" applyNumberFormat="1" applyFont="1" applyFill="1" applyBorder="1" applyAlignment="1" applyProtection="1">
      <alignment horizontal="left" vertical="center" wrapText="1"/>
      <protection locked="0"/>
    </xf>
    <xf numFmtId="49" fontId="11" fillId="11" borderId="798" xfId="6" applyNumberFormat="1" applyFont="1" applyFill="1" applyBorder="1" applyAlignment="1" applyProtection="1">
      <alignment horizontal="left" vertical="center" wrapText="1"/>
      <protection locked="0"/>
    </xf>
    <xf numFmtId="49" fontId="11" fillId="11" borderId="981" xfId="6" applyNumberFormat="1" applyFont="1" applyFill="1" applyBorder="1" applyAlignment="1" applyProtection="1">
      <alignment horizontal="left" vertical="center" wrapText="1"/>
      <protection locked="0"/>
    </xf>
    <xf numFmtId="49" fontId="11" fillId="11" borderId="980" xfId="6" applyNumberFormat="1" applyFont="1" applyFill="1" applyBorder="1" applyAlignment="1" applyProtection="1">
      <alignment horizontal="left" vertical="center" wrapText="1"/>
      <protection locked="0"/>
    </xf>
    <xf numFmtId="49" fontId="11" fillId="15" borderId="606" xfId="6" applyNumberFormat="1" applyFont="1" applyFill="1" applyBorder="1" applyAlignment="1" applyProtection="1">
      <alignment horizontal="left" vertical="center" wrapText="1"/>
      <protection locked="0"/>
    </xf>
    <xf numFmtId="49" fontId="6" fillId="15" borderId="970" xfId="6" applyNumberFormat="1" applyFont="1" applyFill="1" applyBorder="1" applyAlignment="1" applyProtection="1">
      <alignment horizontal="left" vertical="center" wrapText="1"/>
      <protection locked="0"/>
    </xf>
    <xf numFmtId="0" fontId="63" fillId="0" borderId="970" xfId="0" applyFont="1" applyBorder="1" applyAlignment="1">
      <alignment horizontal="left" vertical="center" wrapText="1"/>
    </xf>
    <xf numFmtId="49" fontId="6" fillId="15" borderId="988" xfId="6" applyNumberFormat="1" applyFont="1" applyFill="1" applyBorder="1" applyAlignment="1" applyProtection="1">
      <alignment horizontal="center" vertical="center" wrapText="1"/>
      <protection locked="0"/>
    </xf>
    <xf numFmtId="49" fontId="6" fillId="15" borderId="1003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970" xfId="6" applyNumberFormat="1" applyFont="1" applyFill="1" applyBorder="1" applyAlignment="1" applyProtection="1">
      <alignment horizontal="left" vertical="center" wrapText="1"/>
      <protection locked="0"/>
    </xf>
    <xf numFmtId="49" fontId="11" fillId="11" borderId="17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995" xfId="6" applyNumberFormat="1" applyFont="1" applyFill="1" applyBorder="1" applyAlignment="1" applyProtection="1">
      <alignment horizontal="left" vertical="center" wrapText="1"/>
      <protection locked="0"/>
    </xf>
    <xf numFmtId="49" fontId="19" fillId="0" borderId="970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988" xfId="6" applyNumberFormat="1" applyFont="1" applyFill="1" applyBorder="1" applyAlignment="1" applyProtection="1">
      <alignment horizontal="center" vertical="center" wrapText="1"/>
      <protection locked="0"/>
    </xf>
    <xf numFmtId="49" fontId="19" fillId="11" borderId="1003" xfId="6" applyNumberFormat="1" applyFont="1" applyFill="1" applyBorder="1" applyAlignment="1" applyProtection="1">
      <alignment horizontal="center" vertical="center" wrapText="1"/>
      <protection locked="0"/>
    </xf>
    <xf numFmtId="49" fontId="13" fillId="11" borderId="886" xfId="6" applyNumberFormat="1" applyFont="1" applyFill="1" applyBorder="1" applyAlignment="1" applyProtection="1">
      <alignment horizontal="left" vertical="center" wrapText="1"/>
      <protection locked="0"/>
    </xf>
    <xf numFmtId="49" fontId="13" fillId="11" borderId="966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981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995" xfId="6" applyNumberFormat="1" applyFont="1" applyFill="1" applyBorder="1" applyAlignment="1" applyProtection="1">
      <alignment horizontal="center" vertical="center" wrapText="1"/>
      <protection locked="0"/>
    </xf>
    <xf numFmtId="49" fontId="11" fillId="0" borderId="764" xfId="6" applyNumberFormat="1" applyFont="1" applyFill="1" applyBorder="1" applyAlignment="1" applyProtection="1">
      <alignment horizontal="left" vertical="center" wrapText="1"/>
      <protection locked="0"/>
    </xf>
    <xf numFmtId="49" fontId="11" fillId="0" borderId="116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1021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887" xfId="6" applyNumberFormat="1" applyFont="1" applyFill="1" applyBorder="1" applyAlignment="1" applyProtection="1">
      <alignment horizontal="left" vertical="center" wrapText="1"/>
      <protection locked="0"/>
    </xf>
    <xf numFmtId="49" fontId="11" fillId="0" borderId="1020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021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887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981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995" xfId="6" applyNumberFormat="1" applyFont="1" applyFill="1" applyBorder="1" applyAlignment="1" applyProtection="1">
      <alignment horizontal="left" vertical="center" wrapText="1"/>
      <protection locked="0"/>
    </xf>
    <xf numFmtId="0" fontId="16" fillId="0" borderId="981" xfId="6" applyNumberFormat="1" applyFont="1" applyFill="1" applyBorder="1" applyAlignment="1" applyProtection="1">
      <alignment horizontal="left" vertical="center"/>
      <protection locked="0"/>
    </xf>
    <xf numFmtId="0" fontId="16" fillId="0" borderId="995" xfId="6" applyNumberFormat="1" applyFont="1" applyFill="1" applyBorder="1" applyAlignment="1" applyProtection="1">
      <alignment horizontal="left" vertical="center"/>
      <protection locked="0"/>
    </xf>
    <xf numFmtId="49" fontId="16" fillId="11" borderId="981" xfId="6" applyNumberFormat="1" applyFont="1" applyFill="1" applyBorder="1" applyAlignment="1" applyProtection="1">
      <alignment horizontal="left" vertical="center" wrapText="1"/>
      <protection locked="0"/>
    </xf>
    <xf numFmtId="49" fontId="16" fillId="11" borderId="995" xfId="6" applyNumberFormat="1" applyFont="1" applyFill="1" applyBorder="1" applyAlignment="1" applyProtection="1">
      <alignment horizontal="left" vertical="center" wrapText="1"/>
      <protection locked="0"/>
    </xf>
    <xf numFmtId="49" fontId="11" fillId="11" borderId="886" xfId="6" applyNumberFormat="1" applyFont="1" applyFill="1" applyBorder="1" applyAlignment="1" applyProtection="1">
      <alignment horizontal="left" vertical="center" wrapText="1"/>
      <protection locked="0"/>
    </xf>
    <xf numFmtId="49" fontId="11" fillId="11" borderId="966" xfId="6" applyNumberFormat="1" applyFont="1" applyFill="1" applyBorder="1" applyAlignment="1" applyProtection="1">
      <alignment horizontal="left" vertical="center" wrapText="1"/>
      <protection locked="0"/>
    </xf>
    <xf numFmtId="49" fontId="15" fillId="0" borderId="7" xfId="6" applyNumberFormat="1" applyFont="1" applyFill="1" applyBorder="1" applyAlignment="1" applyProtection="1">
      <alignment horizontal="center" vertical="center" wrapText="1"/>
      <protection locked="0"/>
    </xf>
    <xf numFmtId="49" fontId="11" fillId="0" borderId="1028" xfId="6" applyNumberFormat="1" applyFont="1" applyFill="1" applyBorder="1" applyAlignment="1" applyProtection="1">
      <alignment horizontal="left" vertical="center" wrapText="1"/>
      <protection locked="0"/>
    </xf>
    <xf numFmtId="49" fontId="11" fillId="0" borderId="1027" xfId="6" applyNumberFormat="1" applyFont="1" applyFill="1" applyBorder="1" applyAlignment="1" applyProtection="1">
      <alignment horizontal="left" vertical="center" wrapText="1"/>
      <protection locked="0"/>
    </xf>
    <xf numFmtId="49" fontId="11" fillId="11" borderId="69" xfId="6" applyNumberFormat="1" applyFont="1" applyFill="1" applyBorder="1" applyAlignment="1" applyProtection="1">
      <alignment horizontal="left" vertical="center" wrapText="1"/>
      <protection locked="0"/>
    </xf>
    <xf numFmtId="49" fontId="11" fillId="11" borderId="538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057" xfId="6" applyNumberFormat="1" applyFont="1" applyFill="1" applyBorder="1" applyAlignment="1" applyProtection="1">
      <alignment horizontal="left" vertical="center" wrapText="1"/>
      <protection locked="0"/>
    </xf>
    <xf numFmtId="49" fontId="16" fillId="11" borderId="964" xfId="6" applyNumberFormat="1" applyFont="1" applyFill="1" applyBorder="1" applyAlignment="1" applyProtection="1">
      <alignment horizontal="left" vertical="center" wrapText="1"/>
      <protection locked="0"/>
    </xf>
    <xf numFmtId="0" fontId="8" fillId="0" borderId="1036" xfId="0" applyFont="1" applyBorder="1" applyAlignment="1">
      <alignment horizontal="left" vertical="center" wrapText="1"/>
    </xf>
    <xf numFmtId="49" fontId="11" fillId="11" borderId="698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033" xfId="6" applyNumberFormat="1" applyFont="1" applyFill="1" applyBorder="1" applyAlignment="1" applyProtection="1">
      <alignment horizontal="left" vertical="center" wrapText="1"/>
      <protection locked="0"/>
    </xf>
    <xf numFmtId="0" fontId="63" fillId="0" borderId="1032" xfId="0" applyFont="1" applyBorder="1" applyAlignment="1">
      <alignment horizontal="left" vertical="center" wrapText="1"/>
    </xf>
    <xf numFmtId="49" fontId="19" fillId="11" borderId="970" xfId="6" applyNumberFormat="1" applyFont="1" applyFill="1" applyBorder="1" applyAlignment="1" applyProtection="1">
      <alignment horizontal="left" vertical="center" wrapText="1"/>
      <protection locked="0"/>
    </xf>
    <xf numFmtId="49" fontId="18" fillId="11" borderId="606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1062" xfId="6" applyNumberFormat="1" applyFont="1" applyFill="1" applyBorder="1" applyAlignment="1" applyProtection="1">
      <alignment horizontal="left" vertical="center" wrapText="1"/>
      <protection locked="0"/>
    </xf>
    <xf numFmtId="0" fontId="16" fillId="0" borderId="1062" xfId="6" applyNumberFormat="1" applyFont="1" applyFill="1" applyBorder="1" applyAlignment="1" applyProtection="1">
      <alignment horizontal="left" vertical="center"/>
      <protection locked="0"/>
    </xf>
    <xf numFmtId="49" fontId="6" fillId="11" borderId="1066" xfId="6" applyNumberFormat="1" applyFont="1" applyFill="1" applyBorder="1" applyAlignment="1" applyProtection="1">
      <alignment horizontal="center" vertical="center" wrapText="1"/>
      <protection locked="0"/>
    </xf>
    <xf numFmtId="0" fontId="63" fillId="0" borderId="1065" xfId="0" applyFont="1" applyBorder="1" applyAlignment="1">
      <alignment vertical="center" wrapText="1"/>
    </xf>
    <xf numFmtId="49" fontId="6" fillId="11" borderId="1062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29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35" xfId="6" applyNumberFormat="1" applyFont="1" applyFill="1" applyBorder="1" applyAlignment="1" applyProtection="1">
      <alignment horizontal="left" vertical="center" wrapText="1"/>
      <protection locked="0"/>
    </xf>
    <xf numFmtId="49" fontId="16" fillId="0" borderId="1087" xfId="6" applyNumberFormat="1" applyFont="1" applyFill="1" applyBorder="1" applyAlignment="1" applyProtection="1">
      <alignment horizontal="left" vertical="center" wrapText="1"/>
      <protection locked="0"/>
    </xf>
    <xf numFmtId="0" fontId="8" fillId="0" borderId="1085" xfId="0" applyFont="1" applyBorder="1" applyAlignment="1">
      <alignment horizontal="left" vertical="center" wrapText="1"/>
    </xf>
    <xf numFmtId="49" fontId="6" fillId="0" borderId="1075" xfId="6" applyNumberFormat="1" applyFont="1" applyFill="1" applyBorder="1" applyAlignment="1" applyProtection="1">
      <alignment horizontal="left" vertical="center" wrapText="1"/>
      <protection locked="0"/>
    </xf>
    <xf numFmtId="49" fontId="16" fillId="11" borderId="1075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1072" xfId="6" applyNumberFormat="1" applyFont="1" applyFill="1" applyBorder="1" applyAlignment="1" applyProtection="1">
      <alignment horizontal="left" vertical="center" wrapText="1"/>
      <protection locked="0"/>
    </xf>
    <xf numFmtId="49" fontId="16" fillId="11" borderId="1062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087" xfId="6" applyNumberFormat="1" applyFont="1" applyFill="1" applyBorder="1" applyAlignment="1" applyProtection="1">
      <alignment horizontal="left" vertical="center" wrapText="1"/>
      <protection locked="0"/>
    </xf>
    <xf numFmtId="49" fontId="16" fillId="11" borderId="1087" xfId="6" applyNumberFormat="1" applyFont="1" applyFill="1" applyBorder="1" applyAlignment="1" applyProtection="1">
      <alignment horizontal="left" vertical="center" wrapText="1"/>
      <protection locked="0"/>
    </xf>
    <xf numFmtId="0" fontId="8" fillId="0" borderId="1087" xfId="0" applyFont="1" applyBorder="1" applyAlignment="1">
      <alignment horizontal="left" vertical="center" wrapText="1"/>
    </xf>
    <xf numFmtId="49" fontId="6" fillId="0" borderId="1087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582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085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1104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109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085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108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08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087" xfId="6" applyNumberFormat="1" applyFont="1" applyFill="1" applyBorder="1" applyAlignment="1" applyProtection="1">
      <alignment horizontal="center" vertical="center" wrapText="1"/>
      <protection locked="0"/>
    </xf>
    <xf numFmtId="49" fontId="11" fillId="11" borderId="1087" xfId="6" applyNumberFormat="1" applyFont="1" applyFill="1" applyBorder="1" applyAlignment="1" applyProtection="1">
      <alignment horizontal="left" vertical="center" wrapText="1"/>
      <protection locked="0"/>
    </xf>
    <xf numFmtId="49" fontId="13" fillId="11" borderId="1087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1087" xfId="6" applyNumberFormat="1" applyFont="1" applyFill="1" applyBorder="1" applyAlignment="1" applyProtection="1">
      <alignment horizontal="left" vertical="center" wrapText="1"/>
      <protection locked="0"/>
    </xf>
    <xf numFmtId="49" fontId="16" fillId="0" borderId="1087" xfId="6" applyNumberFormat="1" applyFont="1" applyFill="1" applyBorder="1" applyAlignment="1" applyProtection="1">
      <alignment vertical="center" wrapText="1"/>
      <protection locked="0"/>
    </xf>
    <xf numFmtId="0" fontId="8" fillId="0" borderId="1087" xfId="0" applyFont="1" applyBorder="1" applyAlignment="1">
      <alignment vertical="center" wrapText="1"/>
    </xf>
    <xf numFmtId="49" fontId="6" fillId="0" borderId="1108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1083" xfId="6" applyNumberFormat="1" applyFont="1" applyFill="1" applyBorder="1" applyAlignment="1" applyProtection="1">
      <alignment horizontal="center" vertical="center" wrapText="1"/>
      <protection locked="0"/>
    </xf>
    <xf numFmtId="49" fontId="18" fillId="11" borderId="1123" xfId="6" applyNumberFormat="1" applyFont="1" applyFill="1" applyBorder="1" applyAlignment="1" applyProtection="1">
      <alignment horizontal="left" vertical="center" wrapText="1"/>
      <protection locked="0"/>
    </xf>
    <xf numFmtId="0" fontId="62" fillId="0" borderId="1123" xfId="0" applyFont="1" applyBorder="1" applyAlignment="1">
      <alignment horizontal="left" vertical="center" wrapText="1"/>
    </xf>
    <xf numFmtId="49" fontId="11" fillId="0" borderId="1118" xfId="6" applyNumberFormat="1" applyFont="1" applyFill="1" applyBorder="1" applyAlignment="1" applyProtection="1">
      <alignment horizontal="left" vertical="center" wrapText="1"/>
      <protection locked="0"/>
    </xf>
    <xf numFmtId="49" fontId="11" fillId="0" borderId="1095" xfId="6" applyNumberFormat="1" applyFont="1" applyFill="1" applyBorder="1" applyAlignment="1" applyProtection="1">
      <alignment horizontal="left" vertical="center" wrapText="1"/>
      <protection locked="0"/>
    </xf>
    <xf numFmtId="49" fontId="6" fillId="0" borderId="1085" xfId="6" applyNumberFormat="1" applyFont="1" applyFill="1" applyBorder="1" applyAlignment="1" applyProtection="1">
      <alignment horizontal="left" vertical="center" wrapText="1"/>
      <protection locked="0"/>
    </xf>
    <xf numFmtId="49" fontId="19" fillId="0" borderId="1123" xfId="6" applyNumberFormat="1" applyFont="1" applyFill="1" applyBorder="1" applyAlignment="1" applyProtection="1">
      <alignment horizontal="left" vertical="center" wrapText="1"/>
      <protection locked="0"/>
    </xf>
    <xf numFmtId="0" fontId="18" fillId="0" borderId="1123" xfId="6" applyNumberFormat="1" applyFont="1" applyFill="1" applyBorder="1" applyAlignment="1" applyProtection="1">
      <alignment horizontal="left" vertical="center"/>
      <protection locked="0"/>
    </xf>
    <xf numFmtId="49" fontId="19" fillId="11" borderId="112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698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606" xfId="6" applyNumberFormat="1" applyFont="1" applyFill="1" applyBorder="1" applyAlignment="1" applyProtection="1">
      <alignment horizontal="center" vertical="center" wrapText="1"/>
      <protection locked="0"/>
    </xf>
    <xf numFmtId="0" fontId="68" fillId="0" borderId="0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1123" xfId="6" applyNumberFormat="1" applyFont="1" applyFill="1" applyBorder="1" applyAlignment="1" applyProtection="1">
      <alignment horizontal="left" vertical="center" wrapText="1"/>
      <protection locked="0"/>
    </xf>
    <xf numFmtId="0" fontId="16" fillId="0" borderId="1123" xfId="6" applyNumberFormat="1" applyFont="1" applyFill="1" applyBorder="1" applyAlignment="1" applyProtection="1">
      <alignment horizontal="left" vertical="center"/>
      <protection locked="0"/>
    </xf>
    <xf numFmtId="49" fontId="16" fillId="11" borderId="1142" xfId="6" applyNumberFormat="1" applyFont="1" applyFill="1" applyBorder="1" applyAlignment="1" applyProtection="1">
      <alignment horizontal="left" vertical="center" wrapText="1"/>
      <protection locked="0"/>
    </xf>
    <xf numFmtId="49" fontId="16" fillId="11" borderId="1141" xfId="6" applyNumberFormat="1" applyFont="1" applyFill="1" applyBorder="1" applyAlignment="1" applyProtection="1">
      <alignment horizontal="left" vertical="center" wrapText="1"/>
      <protection locked="0"/>
    </xf>
    <xf numFmtId="0" fontId="59" fillId="0" borderId="14" xfId="0" applyFont="1" applyBorder="1" applyAlignment="1">
      <alignment horizontal="center" vertical="center" wrapText="1"/>
    </xf>
    <xf numFmtId="49" fontId="13" fillId="11" borderId="1125" xfId="6" applyNumberFormat="1" applyFont="1" applyFill="1" applyBorder="1" applyAlignment="1" applyProtection="1">
      <alignment horizontal="left" vertical="center" wrapText="1"/>
      <protection locked="0"/>
    </xf>
    <xf numFmtId="49" fontId="13" fillId="11" borderId="1124" xfId="6" applyNumberFormat="1" applyFont="1" applyFill="1" applyBorder="1" applyAlignment="1" applyProtection="1">
      <alignment horizontal="left" vertical="center" wrapText="1"/>
      <protection locked="0"/>
    </xf>
    <xf numFmtId="49" fontId="18" fillId="11" borderId="1130" xfId="6" applyNumberFormat="1" applyFont="1" applyFill="1" applyBorder="1" applyAlignment="1" applyProtection="1">
      <alignment horizontal="left" vertical="center" wrapText="1"/>
      <protection locked="0"/>
    </xf>
    <xf numFmtId="49" fontId="19" fillId="11" borderId="1051" xfId="6" applyNumberFormat="1" applyFont="1" applyFill="1" applyBorder="1" applyAlignment="1" applyProtection="1">
      <alignment horizontal="center" vertical="center" wrapText="1"/>
      <protection locked="0"/>
    </xf>
    <xf numFmtId="49" fontId="19" fillId="11" borderId="1058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123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123" xfId="6" applyNumberFormat="1" applyFont="1" applyFill="1" applyBorder="1" applyAlignment="1" applyProtection="1">
      <alignment horizontal="left" vertical="center" wrapText="1"/>
      <protection locked="0"/>
    </xf>
    <xf numFmtId="49" fontId="6" fillId="11" borderId="1134" xfId="6" applyNumberFormat="1" applyFont="1" applyFill="1" applyBorder="1" applyAlignment="1" applyProtection="1">
      <alignment horizontal="center" vertical="center" wrapText="1"/>
      <protection locked="0"/>
    </xf>
    <xf numFmtId="49" fontId="6" fillId="11" borderId="1140" xfId="6" applyNumberFormat="1" applyFont="1" applyFill="1" applyBorder="1" applyAlignment="1" applyProtection="1">
      <alignment horizontal="center" vertical="center" wrapText="1"/>
      <protection locked="0"/>
    </xf>
    <xf numFmtId="49" fontId="11" fillId="11" borderId="1139" xfId="6" applyNumberFormat="1" applyFont="1" applyFill="1" applyBorder="1" applyAlignment="1" applyProtection="1">
      <alignment horizontal="left" vertical="center" wrapText="1"/>
      <protection locked="0"/>
    </xf>
    <xf numFmtId="49" fontId="11" fillId="11" borderId="1138" xfId="6" applyNumberFormat="1" applyFont="1" applyFill="1" applyBorder="1" applyAlignment="1" applyProtection="1">
      <alignment horizontal="left" vertical="center" wrapText="1"/>
      <protection locked="0"/>
    </xf>
    <xf numFmtId="0" fontId="67" fillId="0" borderId="0" xfId="4" applyFont="1" applyAlignment="1">
      <alignment horizontal="center" vertical="center" wrapText="1"/>
    </xf>
    <xf numFmtId="0" fontId="11" fillId="0" borderId="0" xfId="4" applyFont="1" applyAlignment="1">
      <alignment horizontal="left" vertical="center" wrapText="1"/>
    </xf>
    <xf numFmtId="49" fontId="11" fillId="0" borderId="69" xfId="4" applyNumberFormat="1" applyFont="1" applyBorder="1" applyAlignment="1">
      <alignment horizontal="center" vertical="top"/>
    </xf>
    <xf numFmtId="49" fontId="11" fillId="0" borderId="981" xfId="4" applyNumberFormat="1" applyFont="1" applyBorder="1" applyAlignment="1">
      <alignment horizontal="center" vertical="top"/>
    </xf>
    <xf numFmtId="0" fontId="11" fillId="21" borderId="957" xfId="4" applyFont="1" applyFill="1" applyBorder="1" applyAlignment="1">
      <alignment horizontal="center" vertical="center"/>
    </xf>
    <xf numFmtId="49" fontId="11" fillId="0" borderId="1145" xfId="4" applyNumberFormat="1" applyFont="1" applyBorder="1" applyAlignment="1">
      <alignment horizontal="center" vertical="top"/>
    </xf>
    <xf numFmtId="49" fontId="11" fillId="0" borderId="1146" xfId="4" applyNumberFormat="1" applyFont="1" applyBorder="1" applyAlignment="1">
      <alignment horizontal="center" vertical="top"/>
    </xf>
    <xf numFmtId="49" fontId="11" fillId="0" borderId="957" xfId="4" applyNumberFormat="1" applyFont="1" applyBorder="1" applyAlignment="1">
      <alignment horizontal="center" vertical="top"/>
    </xf>
    <xf numFmtId="49" fontId="11" fillId="20" borderId="1148" xfId="4" applyNumberFormat="1" applyFont="1" applyFill="1" applyBorder="1" applyAlignment="1">
      <alignment horizontal="left" vertical="center"/>
    </xf>
    <xf numFmtId="49" fontId="11" fillId="0" borderId="1148" xfId="4" applyNumberFormat="1" applyFont="1" applyBorder="1" applyAlignment="1">
      <alignment horizontal="center" vertical="top"/>
    </xf>
    <xf numFmtId="49" fontId="11" fillId="0" borderId="1149" xfId="4" applyNumberFormat="1" applyFont="1" applyBorder="1" applyAlignment="1">
      <alignment horizontal="center" vertical="top"/>
    </xf>
    <xf numFmtId="49" fontId="11" fillId="0" borderId="481" xfId="4" applyNumberFormat="1" applyFont="1" applyBorder="1" applyAlignment="1">
      <alignment horizontal="center" vertical="top"/>
    </xf>
    <xf numFmtId="0" fontId="11" fillId="21" borderId="1148" xfId="4" applyFont="1" applyFill="1" applyBorder="1" applyAlignment="1">
      <alignment horizontal="center" vertical="center"/>
    </xf>
    <xf numFmtId="49" fontId="11" fillId="20" borderId="1148" xfId="4" applyNumberFormat="1" applyFont="1" applyFill="1" applyBorder="1" applyAlignment="1">
      <alignment horizontal="left" vertical="center" wrapText="1"/>
    </xf>
    <xf numFmtId="0" fontId="11" fillId="21" borderId="1148" xfId="4" applyFont="1" applyFill="1" applyBorder="1" applyAlignment="1">
      <alignment horizontal="center" vertical="center" wrapText="1"/>
    </xf>
    <xf numFmtId="49" fontId="11" fillId="20" borderId="1135" xfId="4" applyNumberFormat="1" applyFont="1" applyFill="1" applyBorder="1" applyAlignment="1">
      <alignment horizontal="left" vertical="center" wrapText="1"/>
    </xf>
    <xf numFmtId="49" fontId="11" fillId="20" borderId="1150" xfId="4" applyNumberFormat="1" applyFont="1" applyFill="1" applyBorder="1" applyAlignment="1">
      <alignment horizontal="left" vertical="center" wrapText="1"/>
    </xf>
    <xf numFmtId="49" fontId="11" fillId="3" borderId="2" xfId="4" applyNumberFormat="1" applyFont="1" applyFill="1" applyBorder="1" applyAlignment="1">
      <alignment horizontal="center" vertical="center"/>
    </xf>
    <xf numFmtId="0" fontId="16" fillId="0" borderId="0" xfId="4" applyFont="1" applyAlignment="1">
      <alignment horizontal="left" vertical="center" wrapText="1"/>
    </xf>
    <xf numFmtId="0" fontId="16" fillId="0" borderId="1" xfId="4" applyFont="1" applyBorder="1" applyAlignment="1">
      <alignment horizontal="right" vertical="center" wrapText="1"/>
    </xf>
    <xf numFmtId="0" fontId="11" fillId="3" borderId="750" xfId="4" applyFont="1" applyFill="1" applyBorder="1" applyAlignment="1">
      <alignment horizontal="center" vertical="center"/>
    </xf>
    <xf numFmtId="0" fontId="11" fillId="3" borderId="981" xfId="4" applyFont="1" applyFill="1" applyBorder="1" applyAlignment="1">
      <alignment horizontal="center" vertical="center"/>
    </xf>
    <xf numFmtId="0" fontId="11" fillId="3" borderId="269" xfId="4" applyFont="1" applyFill="1" applyBorder="1" applyAlignment="1">
      <alignment horizontal="center" vertical="center"/>
    </xf>
    <xf numFmtId="0" fontId="11" fillId="3" borderId="1027" xfId="4" applyFont="1" applyFill="1" applyBorder="1" applyAlignment="1">
      <alignment horizontal="center" vertical="center"/>
    </xf>
    <xf numFmtId="0" fontId="11" fillId="3" borderId="1148" xfId="4" applyFont="1" applyFill="1" applyBorder="1" applyAlignment="1">
      <alignment horizontal="center" vertical="center"/>
    </xf>
    <xf numFmtId="0" fontId="11" fillId="3" borderId="54" xfId="4" applyFont="1" applyFill="1" applyBorder="1" applyAlignment="1">
      <alignment horizontal="center" vertical="center"/>
    </xf>
    <xf numFmtId="0" fontId="11" fillId="3" borderId="1158" xfId="4" applyFont="1" applyFill="1" applyBorder="1" applyAlignment="1">
      <alignment horizontal="center" vertical="center"/>
    </xf>
    <xf numFmtId="0" fontId="11" fillId="3" borderId="1146" xfId="4" applyFont="1" applyFill="1" applyBorder="1" applyAlignment="1">
      <alignment horizontal="center" vertical="center"/>
    </xf>
    <xf numFmtId="0" fontId="11" fillId="3" borderId="1152" xfId="4" applyFont="1" applyFill="1" applyBorder="1" applyAlignment="1">
      <alignment horizontal="center" vertical="center"/>
    </xf>
    <xf numFmtId="0" fontId="11" fillId="3" borderId="1158" xfId="4" applyFont="1" applyFill="1" applyBorder="1" applyAlignment="1">
      <alignment horizontal="center" vertical="center" wrapText="1"/>
    </xf>
    <xf numFmtId="0" fontId="11" fillId="3" borderId="1146" xfId="4" applyFont="1" applyFill="1" applyBorder="1" applyAlignment="1">
      <alignment horizontal="center" vertical="center" wrapText="1"/>
    </xf>
    <xf numFmtId="0" fontId="11" fillId="3" borderId="1152" xfId="4" applyFont="1" applyFill="1" applyBorder="1" applyAlignment="1">
      <alignment horizontal="center" vertical="center" wrapText="1"/>
    </xf>
    <xf numFmtId="0" fontId="11" fillId="3" borderId="1027" xfId="4" applyFont="1" applyFill="1" applyBorder="1" applyAlignment="1">
      <alignment horizontal="center" vertical="center" wrapText="1"/>
    </xf>
    <xf numFmtId="0" fontId="11" fillId="3" borderId="1148" xfId="4" applyFont="1" applyFill="1" applyBorder="1" applyAlignment="1">
      <alignment horizontal="center" vertical="center" wrapText="1"/>
    </xf>
    <xf numFmtId="0" fontId="11" fillId="3" borderId="54" xfId="4" applyFont="1" applyFill="1" applyBorder="1" applyAlignment="1">
      <alignment horizontal="center" vertical="center" wrapText="1"/>
    </xf>
    <xf numFmtId="0" fontId="11" fillId="3" borderId="52" xfId="4" applyFont="1" applyFill="1" applyBorder="1" applyAlignment="1">
      <alignment horizontal="center" vertical="center" wrapText="1"/>
    </xf>
    <xf numFmtId="0" fontId="11" fillId="3" borderId="1157" xfId="4" applyFont="1" applyFill="1" applyBorder="1" applyAlignment="1">
      <alignment horizontal="center" vertical="center" wrapText="1"/>
    </xf>
    <xf numFmtId="0" fontId="11" fillId="3" borderId="1096" xfId="4" applyFont="1" applyFill="1" applyBorder="1" applyAlignment="1">
      <alignment horizontal="center" vertical="center" wrapText="1"/>
    </xf>
    <xf numFmtId="0" fontId="11" fillId="3" borderId="1135" xfId="4" applyFont="1" applyFill="1" applyBorder="1" applyAlignment="1">
      <alignment horizontal="center" vertical="center" wrapText="1"/>
    </xf>
    <xf numFmtId="0" fontId="11" fillId="3" borderId="43" xfId="4" applyFont="1" applyFill="1" applyBorder="1" applyAlignment="1">
      <alignment horizontal="center" vertical="center" wrapText="1"/>
    </xf>
    <xf numFmtId="0" fontId="11" fillId="3" borderId="749" xfId="4" applyFont="1" applyFill="1" applyBorder="1" applyAlignment="1">
      <alignment horizontal="center" vertical="center" wrapText="1"/>
    </xf>
    <xf numFmtId="0" fontId="11" fillId="3" borderId="1147" xfId="4" applyFont="1" applyFill="1" applyBorder="1" applyAlignment="1">
      <alignment horizontal="center" vertical="center" wrapText="1"/>
    </xf>
    <xf numFmtId="0" fontId="11" fillId="3" borderId="45" xfId="4" applyFont="1" applyFill="1" applyBorder="1" applyAlignment="1">
      <alignment horizontal="center" vertical="center" wrapText="1"/>
    </xf>
    <xf numFmtId="0" fontId="11" fillId="3" borderId="1145" xfId="4" applyFont="1" applyFill="1" applyBorder="1" applyAlignment="1">
      <alignment horizontal="center" vertical="center" wrapText="1"/>
    </xf>
    <xf numFmtId="0" fontId="11" fillId="22" borderId="957" xfId="4" applyFont="1" applyFill="1" applyBorder="1" applyAlignment="1">
      <alignment horizontal="center" vertical="center"/>
    </xf>
    <xf numFmtId="49" fontId="11" fillId="0" borderId="1145" xfId="4" applyNumberFormat="1" applyFont="1" applyBorder="1" applyAlignment="1">
      <alignment horizontal="center" vertical="center"/>
    </xf>
    <xf numFmtId="49" fontId="11" fillId="0" borderId="1146" xfId="4" applyNumberFormat="1" applyFont="1" applyBorder="1" applyAlignment="1">
      <alignment horizontal="center" vertical="center"/>
    </xf>
    <xf numFmtId="49" fontId="11" fillId="0" borderId="1145" xfId="4" applyNumberFormat="1" applyFont="1" applyBorder="1" applyAlignment="1">
      <alignment horizontal="center" vertical="center" wrapText="1"/>
    </xf>
    <xf numFmtId="49" fontId="11" fillId="0" borderId="1146" xfId="4" applyNumberFormat="1" applyFont="1" applyBorder="1" applyAlignment="1">
      <alignment horizontal="center" vertical="center" wrapText="1"/>
    </xf>
    <xf numFmtId="49" fontId="11" fillId="0" borderId="957" xfId="4" applyNumberFormat="1" applyFont="1" applyBorder="1" applyAlignment="1">
      <alignment horizontal="center" vertical="center"/>
    </xf>
    <xf numFmtId="49" fontId="11" fillId="0" borderId="957" xfId="4" applyNumberFormat="1" applyFont="1" applyBorder="1" applyAlignment="1">
      <alignment horizontal="center" vertical="center" wrapText="1"/>
    </xf>
    <xf numFmtId="0" fontId="11" fillId="22" borderId="1135" xfId="4" applyFont="1" applyFill="1" applyBorder="1" applyAlignment="1">
      <alignment horizontal="center" vertical="center"/>
    </xf>
    <xf numFmtId="0" fontId="11" fillId="22" borderId="1150" xfId="4" applyFont="1" applyFill="1" applyBorder="1" applyAlignment="1">
      <alignment horizontal="center" vertical="center"/>
    </xf>
    <xf numFmtId="0" fontId="11" fillId="22" borderId="1148" xfId="4" applyFont="1" applyFill="1" applyBorder="1" applyAlignment="1">
      <alignment horizontal="center" vertical="center"/>
    </xf>
    <xf numFmtId="49" fontId="11" fillId="0" borderId="1178" xfId="4" applyNumberFormat="1" applyFont="1" applyBorder="1" applyAlignment="1">
      <alignment horizontal="center" vertical="top"/>
    </xf>
    <xf numFmtId="0" fontId="11" fillId="22" borderId="1148" xfId="4" applyFont="1" applyFill="1" applyBorder="1" applyAlignment="1">
      <alignment horizontal="center" vertical="center" wrapText="1"/>
    </xf>
    <xf numFmtId="0" fontId="11" fillId="22" borderId="1182" xfId="4" applyFont="1" applyFill="1" applyBorder="1" applyAlignment="1">
      <alignment horizontal="center" vertical="center"/>
    </xf>
    <xf numFmtId="49" fontId="11" fillId="0" borderId="1179" xfId="4" applyNumberFormat="1" applyFont="1" applyBorder="1" applyAlignment="1">
      <alignment horizontal="center" vertical="center"/>
    </xf>
    <xf numFmtId="49" fontId="11" fillId="0" borderId="1179" xfId="4" applyNumberFormat="1" applyFont="1" applyBorder="1" applyAlignment="1">
      <alignment horizontal="center" vertical="center" wrapText="1"/>
    </xf>
    <xf numFmtId="3" fontId="73" fillId="0" borderId="0" xfId="4" applyNumberFormat="1" applyFont="1" applyAlignment="1">
      <alignment horizontal="center" vertical="center" wrapText="1"/>
    </xf>
    <xf numFmtId="0" fontId="73" fillId="0" borderId="0" xfId="4" applyFont="1" applyAlignment="1">
      <alignment horizontal="center" vertical="center" wrapText="1"/>
    </xf>
    <xf numFmtId="0" fontId="11" fillId="22" borderId="1135" xfId="4" applyFont="1" applyFill="1" applyBorder="1" applyAlignment="1">
      <alignment horizontal="center" vertical="center" wrapText="1"/>
    </xf>
    <xf numFmtId="0" fontId="11" fillId="22" borderId="1150" xfId="4" applyFont="1" applyFill="1" applyBorder="1" applyAlignment="1">
      <alignment horizontal="center" vertical="center" wrapText="1"/>
    </xf>
    <xf numFmtId="49" fontId="11" fillId="0" borderId="1120" xfId="4" applyNumberFormat="1" applyFont="1" applyBorder="1" applyAlignment="1">
      <alignment horizontal="center" vertical="center"/>
    </xf>
    <xf numFmtId="49" fontId="11" fillId="0" borderId="1154" xfId="4" applyNumberFormat="1" applyFont="1" applyBorder="1" applyAlignment="1">
      <alignment horizontal="center" vertical="center"/>
    </xf>
    <xf numFmtId="49" fontId="11" fillId="0" borderId="582" xfId="4" applyNumberFormat="1" applyFont="1" applyBorder="1" applyAlignment="1">
      <alignment horizontal="center" vertical="center"/>
    </xf>
    <xf numFmtId="49" fontId="11" fillId="0" borderId="1152" xfId="4" applyNumberFormat="1" applyFont="1" applyBorder="1" applyAlignment="1">
      <alignment horizontal="center" vertical="center"/>
    </xf>
    <xf numFmtId="49" fontId="11" fillId="0" borderId="1152" xfId="4" applyNumberFormat="1" applyFont="1" applyBorder="1" applyAlignment="1">
      <alignment horizontal="center" vertical="center" wrapText="1"/>
    </xf>
    <xf numFmtId="49" fontId="11" fillId="0" borderId="1153" xfId="4" applyNumberFormat="1" applyFont="1" applyBorder="1" applyAlignment="1">
      <alignment horizontal="center" vertical="top"/>
    </xf>
    <xf numFmtId="49" fontId="11" fillId="3" borderId="57" xfId="4" applyNumberFormat="1" applyFont="1" applyFill="1" applyBorder="1" applyAlignment="1">
      <alignment horizontal="center" vertical="center"/>
    </xf>
    <xf numFmtId="49" fontId="11" fillId="3" borderId="56" xfId="4" applyNumberFormat="1" applyFont="1" applyFill="1" applyBorder="1" applyAlignment="1">
      <alignment horizontal="center" vertical="center"/>
    </xf>
    <xf numFmtId="0" fontId="84" fillId="0" borderId="0" xfId="4" applyFont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17" borderId="1162" xfId="4" applyFont="1" applyFill="1" applyBorder="1" applyAlignment="1">
      <alignment horizontal="center" vertical="center"/>
    </xf>
    <xf numFmtId="0" fontId="12" fillId="17" borderId="3" xfId="4" applyFont="1" applyFill="1" applyBorder="1" applyAlignment="1">
      <alignment horizontal="center" vertical="center"/>
    </xf>
    <xf numFmtId="0" fontId="12" fillId="17" borderId="14" xfId="4" applyFont="1" applyFill="1" applyBorder="1" applyAlignment="1">
      <alignment horizontal="center" vertical="center"/>
    </xf>
    <xf numFmtId="0" fontId="12" fillId="17" borderId="7" xfId="4" applyFont="1" applyFill="1" applyBorder="1" applyAlignment="1">
      <alignment horizontal="center" vertical="center"/>
    </xf>
    <xf numFmtId="0" fontId="12" fillId="17" borderId="3" xfId="4" applyFont="1" applyFill="1" applyBorder="1" applyAlignment="1">
      <alignment horizontal="center" vertical="center" wrapText="1"/>
    </xf>
    <xf numFmtId="0" fontId="12" fillId="17" borderId="14" xfId="4" applyFont="1" applyFill="1" applyBorder="1" applyAlignment="1">
      <alignment horizontal="center" vertical="center" wrapText="1"/>
    </xf>
    <xf numFmtId="0" fontId="12" fillId="17" borderId="7" xfId="4" applyFont="1" applyFill="1" applyBorder="1" applyAlignment="1">
      <alignment horizontal="center" vertical="center" wrapText="1"/>
    </xf>
    <xf numFmtId="0" fontId="12" fillId="17" borderId="1160" xfId="4" applyFont="1" applyFill="1" applyBorder="1" applyAlignment="1">
      <alignment horizontal="center" vertical="center" wrapText="1"/>
    </xf>
    <xf numFmtId="0" fontId="12" fillId="17" borderId="4" xfId="4" applyFont="1" applyFill="1" applyBorder="1" applyAlignment="1">
      <alignment horizontal="center" vertical="center" wrapText="1"/>
    </xf>
    <xf numFmtId="0" fontId="12" fillId="17" borderId="28" xfId="4" applyFont="1" applyFill="1" applyBorder="1" applyAlignment="1">
      <alignment horizontal="center" vertical="center"/>
    </xf>
    <xf numFmtId="0" fontId="12" fillId="17" borderId="8" xfId="4" applyFont="1" applyFill="1" applyBorder="1" applyAlignment="1">
      <alignment horizontal="center" vertical="center"/>
    </xf>
    <xf numFmtId="0" fontId="12" fillId="17" borderId="1" xfId="4" applyFont="1" applyFill="1" applyBorder="1" applyAlignment="1">
      <alignment horizontal="center" vertical="center"/>
    </xf>
    <xf numFmtId="0" fontId="12" fillId="17" borderId="1161" xfId="4" applyFont="1" applyFill="1" applyBorder="1" applyAlignment="1">
      <alignment horizontal="center" vertical="center" wrapText="1"/>
    </xf>
    <xf numFmtId="0" fontId="12" fillId="17" borderId="1168" xfId="4" applyFont="1" applyFill="1" applyBorder="1" applyAlignment="1">
      <alignment horizontal="center" vertical="center" wrapText="1"/>
    </xf>
    <xf numFmtId="0" fontId="12" fillId="17" borderId="1161" xfId="4" applyFont="1" applyFill="1" applyBorder="1" applyAlignment="1">
      <alignment horizontal="center" vertical="center"/>
    </xf>
    <xf numFmtId="0" fontId="78" fillId="6" borderId="3" xfId="4" applyFont="1" applyFill="1" applyBorder="1" applyAlignment="1">
      <alignment horizontal="center" vertical="center" wrapText="1"/>
    </xf>
    <xf numFmtId="0" fontId="78" fillId="6" borderId="14" xfId="4" applyFont="1" applyFill="1" applyBorder="1" applyAlignment="1">
      <alignment horizontal="center" vertical="center" wrapText="1"/>
    </xf>
    <xf numFmtId="0" fontId="78" fillId="6" borderId="7" xfId="4" applyFont="1" applyFill="1" applyBorder="1" applyAlignment="1">
      <alignment horizontal="center" vertical="center" wrapText="1"/>
    </xf>
    <xf numFmtId="49" fontId="12" fillId="0" borderId="25" xfId="4" applyNumberFormat="1" applyFont="1" applyBorder="1" applyAlignment="1">
      <alignment horizontal="center" vertical="center"/>
    </xf>
    <xf numFmtId="0" fontId="12" fillId="17" borderId="28" xfId="4" applyFont="1" applyFill="1" applyBorder="1" applyAlignment="1">
      <alignment horizontal="center" vertical="center" wrapText="1"/>
    </xf>
    <xf numFmtId="0" fontId="12" fillId="17" borderId="1" xfId="4" applyFont="1" applyFill="1" applyBorder="1" applyAlignment="1">
      <alignment horizontal="center" vertical="center" wrapText="1"/>
    </xf>
    <xf numFmtId="0" fontId="78" fillId="0" borderId="25" xfId="4" applyFont="1" applyBorder="1" applyAlignment="1">
      <alignment horizontal="center"/>
    </xf>
    <xf numFmtId="49" fontId="78" fillId="6" borderId="1099" xfId="4" applyNumberFormat="1" applyFont="1" applyFill="1" applyBorder="1" applyAlignment="1">
      <alignment horizontal="center" vertical="center"/>
    </xf>
    <xf numFmtId="49" fontId="78" fillId="6" borderId="14" xfId="4" applyNumberFormat="1" applyFont="1" applyFill="1" applyBorder="1" applyAlignment="1">
      <alignment horizontal="center" vertical="center"/>
    </xf>
    <xf numFmtId="0" fontId="78" fillId="6" borderId="1099" xfId="4" applyFont="1" applyFill="1" applyBorder="1" applyAlignment="1">
      <alignment horizontal="center" vertical="center" wrapText="1"/>
    </xf>
    <xf numFmtId="49" fontId="80" fillId="0" borderId="1099" xfId="4" applyNumberFormat="1" applyFont="1" applyBorder="1" applyAlignment="1">
      <alignment horizontal="center" vertical="center" wrapText="1"/>
    </xf>
    <xf numFmtId="49" fontId="80" fillId="0" borderId="16" xfId="4" applyNumberFormat="1" applyFont="1" applyBorder="1" applyAlignment="1">
      <alignment horizontal="center" vertical="center" wrapText="1"/>
    </xf>
    <xf numFmtId="0" fontId="78" fillId="6" borderId="16" xfId="4" applyFont="1" applyFill="1" applyBorder="1" applyAlignment="1">
      <alignment horizontal="center" vertical="center" wrapText="1"/>
    </xf>
    <xf numFmtId="49" fontId="81" fillId="0" borderId="25" xfId="4" applyNumberFormat="1" applyFont="1" applyBorder="1" applyAlignment="1">
      <alignment horizontal="center" vertical="center"/>
    </xf>
    <xf numFmtId="49" fontId="82" fillId="0" borderId="25" xfId="4" applyNumberFormat="1" applyFont="1" applyBorder="1" applyAlignment="1">
      <alignment horizontal="center" vertical="center"/>
    </xf>
    <xf numFmtId="0" fontId="80" fillId="6" borderId="14" xfId="4" applyFont="1" applyFill="1" applyBorder="1" applyAlignment="1">
      <alignment horizontal="center" vertical="center" wrapText="1"/>
    </xf>
    <xf numFmtId="0" fontId="80" fillId="6" borderId="16" xfId="4" applyFont="1" applyFill="1" applyBorder="1" applyAlignment="1">
      <alignment horizontal="center" vertical="center" wrapText="1"/>
    </xf>
    <xf numFmtId="49" fontId="80" fillId="6" borderId="1099" xfId="4" applyNumberFormat="1" applyFont="1" applyFill="1" applyBorder="1" applyAlignment="1">
      <alignment horizontal="center" vertical="center"/>
    </xf>
    <xf numFmtId="49" fontId="80" fillId="6" borderId="14" xfId="4" applyNumberFormat="1" applyFont="1" applyFill="1" applyBorder="1" applyAlignment="1">
      <alignment horizontal="center" vertical="center"/>
    </xf>
    <xf numFmtId="49" fontId="80" fillId="6" borderId="1099" xfId="4" applyNumberFormat="1" applyFont="1" applyFill="1" applyBorder="1" applyAlignment="1">
      <alignment horizontal="center" vertical="center" wrapText="1"/>
    </xf>
    <xf numFmtId="49" fontId="80" fillId="6" borderId="14" xfId="4" applyNumberFormat="1" applyFont="1" applyFill="1" applyBorder="1" applyAlignment="1">
      <alignment horizontal="center" vertical="center" wrapText="1"/>
    </xf>
    <xf numFmtId="49" fontId="81" fillId="0" borderId="4" xfId="4" applyNumberFormat="1" applyFont="1" applyBorder="1" applyAlignment="1">
      <alignment horizontal="center" vertical="center"/>
    </xf>
    <xf numFmtId="49" fontId="81" fillId="0" borderId="8" xfId="4" applyNumberFormat="1" applyFont="1" applyBorder="1" applyAlignment="1">
      <alignment horizontal="center" vertical="center"/>
    </xf>
    <xf numFmtId="49" fontId="81" fillId="0" borderId="1099" xfId="4" applyNumberFormat="1" applyFont="1" applyBorder="1" applyAlignment="1">
      <alignment horizontal="center" vertical="center"/>
    </xf>
    <xf numFmtId="49" fontId="81" fillId="0" borderId="16" xfId="4" applyNumberFormat="1" applyFont="1" applyBorder="1" applyAlignment="1">
      <alignment horizontal="center" vertical="center"/>
    </xf>
    <xf numFmtId="49" fontId="12" fillId="6" borderId="1099" xfId="4" applyNumberFormat="1" applyFont="1" applyFill="1" applyBorder="1" applyAlignment="1">
      <alignment horizontal="center" vertical="center"/>
    </xf>
    <xf numFmtId="49" fontId="12" fillId="6" borderId="14" xfId="4" applyNumberFormat="1" applyFont="1" applyFill="1" applyBorder="1" applyAlignment="1">
      <alignment horizontal="center" vertical="center"/>
    </xf>
    <xf numFmtId="0" fontId="12" fillId="6" borderId="1099" xfId="4" applyFont="1" applyFill="1" applyBorder="1" applyAlignment="1">
      <alignment horizontal="center" vertical="center" wrapText="1"/>
    </xf>
    <xf numFmtId="0" fontId="12" fillId="6" borderId="14" xfId="4" applyFont="1" applyFill="1" applyBorder="1" applyAlignment="1">
      <alignment horizontal="center" vertical="center" wrapText="1"/>
    </xf>
    <xf numFmtId="49" fontId="12" fillId="17" borderId="2" xfId="4" applyNumberFormat="1" applyFont="1" applyFill="1" applyBorder="1" applyAlignment="1">
      <alignment horizontal="center" vertical="center"/>
    </xf>
    <xf numFmtId="49" fontId="12" fillId="17" borderId="12" xfId="4" applyNumberFormat="1" applyFont="1" applyFill="1" applyBorder="1" applyAlignment="1">
      <alignment horizontal="center" vertical="center"/>
    </xf>
    <xf numFmtId="49" fontId="12" fillId="0" borderId="4" xfId="4" applyNumberFormat="1" applyFont="1" applyBorder="1" applyAlignment="1">
      <alignment horizontal="center" vertical="center"/>
    </xf>
    <xf numFmtId="49" fontId="78" fillId="6" borderId="1099" xfId="4" applyNumberFormat="1" applyFont="1" applyFill="1" applyBorder="1" applyAlignment="1">
      <alignment horizontal="center" vertical="center" wrapText="1"/>
    </xf>
    <xf numFmtId="49" fontId="78" fillId="6" borderId="14" xfId="4" applyNumberFormat="1" applyFont="1" applyFill="1" applyBorder="1" applyAlignment="1">
      <alignment horizontal="center" vertical="center" wrapText="1"/>
    </xf>
    <xf numFmtId="0" fontId="79" fillId="6" borderId="14" xfId="4" applyFont="1" applyFill="1" applyBorder="1" applyAlignment="1">
      <alignment horizontal="center" vertical="center" wrapText="1"/>
    </xf>
    <xf numFmtId="49" fontId="81" fillId="17" borderId="1162" xfId="4" applyNumberFormat="1" applyFont="1" applyFill="1" applyBorder="1" applyAlignment="1">
      <alignment horizontal="center" vertical="center"/>
    </xf>
    <xf numFmtId="49" fontId="81" fillId="17" borderId="1160" xfId="4" applyNumberFormat="1" applyFont="1" applyFill="1" applyBorder="1" applyAlignment="1">
      <alignment horizontal="center" vertical="center"/>
    </xf>
    <xf numFmtId="49" fontId="81" fillId="17" borderId="1168" xfId="4" applyNumberFormat="1" applyFont="1" applyFill="1" applyBorder="1" applyAlignment="1">
      <alignment horizontal="center" vertical="center"/>
    </xf>
    <xf numFmtId="4" fontId="78" fillId="6" borderId="3" xfId="4" applyNumberFormat="1" applyFont="1" applyFill="1" applyBorder="1" applyAlignment="1">
      <alignment horizontal="right" vertical="center" wrapText="1"/>
    </xf>
    <xf numFmtId="4" fontId="78" fillId="6" borderId="7" xfId="4" applyNumberFormat="1" applyFont="1" applyFill="1" applyBorder="1" applyAlignment="1">
      <alignment horizontal="right" vertical="center" wrapText="1"/>
    </xf>
    <xf numFmtId="49" fontId="78" fillId="6" borderId="3" xfId="4" applyNumberFormat="1" applyFont="1" applyFill="1" applyBorder="1" applyAlignment="1">
      <alignment horizontal="center" vertical="center"/>
    </xf>
    <xf numFmtId="49" fontId="78" fillId="6" borderId="7" xfId="4" applyNumberFormat="1" applyFont="1" applyFill="1" applyBorder="1" applyAlignment="1">
      <alignment horizontal="center" vertical="center"/>
    </xf>
    <xf numFmtId="49" fontId="80" fillId="6" borderId="3" xfId="4" applyNumberFormat="1" applyFont="1" applyFill="1" applyBorder="1" applyAlignment="1">
      <alignment horizontal="center" vertical="center"/>
    </xf>
    <xf numFmtId="49" fontId="80" fillId="6" borderId="7" xfId="4" applyNumberFormat="1" applyFont="1" applyFill="1" applyBorder="1" applyAlignment="1">
      <alignment horizontal="center" vertical="center"/>
    </xf>
    <xf numFmtId="3" fontId="80" fillId="6" borderId="3" xfId="4" applyNumberFormat="1" applyFont="1" applyFill="1" applyBorder="1" applyAlignment="1">
      <alignment horizontal="center" vertical="center" wrapText="1"/>
    </xf>
    <xf numFmtId="3" fontId="80" fillId="6" borderId="14" xfId="4" applyNumberFormat="1" applyFont="1" applyFill="1" applyBorder="1" applyAlignment="1">
      <alignment horizontal="center" vertical="center" wrapText="1"/>
    </xf>
    <xf numFmtId="3" fontId="80" fillId="6" borderId="7" xfId="4" applyNumberFormat="1" applyFont="1" applyFill="1" applyBorder="1" applyAlignment="1">
      <alignment horizontal="center" vertical="center" wrapText="1"/>
    </xf>
    <xf numFmtId="4" fontId="80" fillId="6" borderId="3" xfId="4" applyNumberFormat="1" applyFont="1" applyFill="1" applyBorder="1" applyAlignment="1">
      <alignment horizontal="center" vertical="center" wrapText="1"/>
    </xf>
    <xf numFmtId="4" fontId="80" fillId="6" borderId="14" xfId="4" applyNumberFormat="1" applyFont="1" applyFill="1" applyBorder="1" applyAlignment="1">
      <alignment horizontal="center" vertical="center" wrapText="1"/>
    </xf>
    <xf numFmtId="4" fontId="80" fillId="6" borderId="7" xfId="4" applyNumberFormat="1" applyFont="1" applyFill="1" applyBorder="1" applyAlignment="1">
      <alignment horizontal="center" vertical="center" wrapText="1"/>
    </xf>
    <xf numFmtId="49" fontId="81" fillId="0" borderId="3" xfId="4" applyNumberFormat="1" applyFont="1" applyBorder="1" applyAlignment="1">
      <alignment horizontal="center" vertical="center"/>
    </xf>
    <xf numFmtId="49" fontId="81" fillId="0" borderId="14" xfId="4" applyNumberFormat="1" applyFont="1" applyBorder="1" applyAlignment="1">
      <alignment horizontal="center" vertical="center"/>
    </xf>
    <xf numFmtId="49" fontId="81" fillId="0" borderId="7" xfId="4" applyNumberFormat="1" applyFont="1" applyBorder="1" applyAlignment="1">
      <alignment horizontal="center" vertical="center"/>
    </xf>
    <xf numFmtId="0" fontId="80" fillId="6" borderId="3" xfId="4" applyFont="1" applyFill="1" applyBorder="1" applyAlignment="1">
      <alignment horizontal="center" vertical="center" wrapText="1"/>
    </xf>
    <xf numFmtId="49" fontId="80" fillId="6" borderId="16" xfId="4" applyNumberFormat="1" applyFont="1" applyFill="1" applyBorder="1" applyAlignment="1">
      <alignment horizontal="center" vertical="center"/>
    </xf>
    <xf numFmtId="49" fontId="12" fillId="0" borderId="16" xfId="4" applyNumberFormat="1" applyFont="1" applyBorder="1" applyAlignment="1">
      <alignment horizontal="center" vertical="center"/>
    </xf>
    <xf numFmtId="49" fontId="12" fillId="0" borderId="1099" xfId="4" applyNumberFormat="1" applyFont="1" applyBorder="1" applyAlignment="1">
      <alignment horizontal="center" vertical="center"/>
    </xf>
    <xf numFmtId="49" fontId="12" fillId="0" borderId="3" xfId="4" applyNumberFormat="1" applyFont="1" applyBorder="1" applyAlignment="1">
      <alignment horizontal="center" vertical="center"/>
    </xf>
    <xf numFmtId="49" fontId="12" fillId="0" borderId="7" xfId="4" applyNumberFormat="1" applyFont="1" applyBorder="1" applyAlignment="1">
      <alignment horizontal="center" vertical="center"/>
    </xf>
    <xf numFmtId="0" fontId="88" fillId="6" borderId="3" xfId="4" applyFont="1" applyFill="1" applyBorder="1" applyAlignment="1">
      <alignment horizontal="center" vertical="center" wrapText="1"/>
    </xf>
    <xf numFmtId="0" fontId="88" fillId="6" borderId="7" xfId="4" applyFont="1" applyFill="1" applyBorder="1" applyAlignment="1">
      <alignment horizontal="center" vertical="center" wrapText="1"/>
    </xf>
    <xf numFmtId="0" fontId="78" fillId="6" borderId="3" xfId="4" applyFont="1" applyFill="1" applyBorder="1" applyAlignment="1">
      <alignment horizontal="left" vertical="center" wrapText="1"/>
    </xf>
    <xf numFmtId="0" fontId="78" fillId="6" borderId="7" xfId="4" applyFont="1" applyFill="1" applyBorder="1" applyAlignment="1">
      <alignment horizontal="left" vertical="center" wrapText="1"/>
    </xf>
    <xf numFmtId="49" fontId="12" fillId="0" borderId="14" xfId="4" applyNumberFormat="1" applyFont="1" applyBorder="1" applyAlignment="1">
      <alignment horizontal="center" vertical="center"/>
    </xf>
    <xf numFmtId="49" fontId="88" fillId="6" borderId="3" xfId="4" applyNumberFormat="1" applyFont="1" applyFill="1" applyBorder="1" applyAlignment="1">
      <alignment horizontal="center" vertical="center"/>
    </xf>
    <xf numFmtId="49" fontId="88" fillId="6" borderId="7" xfId="4" applyNumberFormat="1" applyFont="1" applyFill="1" applyBorder="1" applyAlignment="1">
      <alignment horizontal="center" vertical="center"/>
    </xf>
    <xf numFmtId="3" fontId="78" fillId="6" borderId="3" xfId="4" applyNumberFormat="1" applyFont="1" applyFill="1" applyBorder="1" applyAlignment="1">
      <alignment horizontal="right" vertical="center" wrapText="1"/>
    </xf>
    <xf numFmtId="3" fontId="78" fillId="6" borderId="7" xfId="4" applyNumberFormat="1" applyFont="1" applyFill="1" applyBorder="1" applyAlignment="1">
      <alignment horizontal="right" vertical="center" wrapText="1"/>
    </xf>
    <xf numFmtId="0" fontId="80" fillId="6" borderId="3" xfId="4" applyFont="1" applyFill="1" applyBorder="1" applyAlignment="1">
      <alignment horizontal="left" vertical="center" wrapText="1"/>
    </xf>
    <xf numFmtId="0" fontId="80" fillId="6" borderId="7" xfId="4" applyFont="1" applyFill="1" applyBorder="1" applyAlignment="1">
      <alignment horizontal="left" vertical="center" wrapText="1"/>
    </xf>
    <xf numFmtId="0" fontId="80" fillId="0" borderId="3" xfId="10" applyFont="1" applyBorder="1" applyAlignment="1">
      <alignment horizontal="left" vertical="center" wrapText="1"/>
    </xf>
    <xf numFmtId="0" fontId="80" fillId="0" borderId="14" xfId="10" applyFont="1" applyBorder="1" applyAlignment="1">
      <alignment horizontal="left" vertical="center" wrapText="1"/>
    </xf>
    <xf numFmtId="0" fontId="80" fillId="0" borderId="7" xfId="10" applyFont="1" applyBorder="1" applyAlignment="1">
      <alignment horizontal="left" vertical="center" wrapText="1"/>
    </xf>
    <xf numFmtId="0" fontId="57" fillId="0" borderId="0" xfId="4" applyFont="1" applyAlignment="1">
      <alignment horizontal="center"/>
    </xf>
    <xf numFmtId="0" fontId="12" fillId="17" borderId="4" xfId="4" applyFont="1" applyFill="1" applyBorder="1" applyAlignment="1">
      <alignment horizontal="center" vertical="center"/>
    </xf>
    <xf numFmtId="0" fontId="12" fillId="17" borderId="25" xfId="4" applyFont="1" applyFill="1" applyBorder="1" applyAlignment="1">
      <alignment horizontal="center" vertical="center"/>
    </xf>
    <xf numFmtId="0" fontId="12" fillId="17" borderId="1168" xfId="4" applyFont="1" applyFill="1" applyBorder="1" applyAlignment="1">
      <alignment horizontal="center" vertical="center"/>
    </xf>
    <xf numFmtId="0" fontId="78" fillId="0" borderId="3" xfId="10" applyFont="1" applyBorder="1" applyAlignment="1">
      <alignment horizontal="left" vertical="center" wrapText="1"/>
    </xf>
    <xf numFmtId="0" fontId="78" fillId="0" borderId="14" xfId="10" applyFont="1" applyBorder="1" applyAlignment="1">
      <alignment horizontal="left" vertical="center" wrapText="1"/>
    </xf>
    <xf numFmtId="0" fontId="78" fillId="0" borderId="7" xfId="10" applyFont="1" applyBorder="1" applyAlignment="1">
      <alignment horizontal="left" vertical="center" wrapText="1"/>
    </xf>
    <xf numFmtId="49" fontId="88" fillId="0" borderId="3" xfId="4" applyNumberFormat="1" applyFont="1" applyBorder="1" applyAlignment="1">
      <alignment horizontal="center" vertical="center" wrapText="1"/>
    </xf>
    <xf numFmtId="49" fontId="88" fillId="0" borderId="14" xfId="4" applyNumberFormat="1" applyFont="1" applyBorder="1" applyAlignment="1">
      <alignment horizontal="center" vertical="center" wrapText="1"/>
    </xf>
    <xf numFmtId="49" fontId="88" fillId="0" borderId="7" xfId="4" applyNumberFormat="1" applyFont="1" applyBorder="1" applyAlignment="1">
      <alignment horizontal="center" vertical="center" wrapText="1"/>
    </xf>
    <xf numFmtId="49" fontId="88" fillId="0" borderId="3" xfId="4" applyNumberFormat="1" applyFont="1" applyBorder="1" applyAlignment="1">
      <alignment horizontal="center" vertical="center"/>
    </xf>
    <xf numFmtId="49" fontId="88" fillId="0" borderId="14" xfId="4" applyNumberFormat="1" applyFont="1" applyBorder="1" applyAlignment="1">
      <alignment horizontal="center" vertical="center"/>
    </xf>
    <xf numFmtId="49" fontId="88" fillId="0" borderId="7" xfId="4" applyNumberFormat="1" applyFont="1" applyBorder="1" applyAlignment="1">
      <alignment horizontal="center" vertical="center"/>
    </xf>
    <xf numFmtId="4" fontId="78" fillId="6" borderId="3" xfId="4" applyNumberFormat="1" applyFont="1" applyFill="1" applyBorder="1" applyAlignment="1">
      <alignment horizontal="center" vertical="center" wrapText="1"/>
    </xf>
    <xf numFmtId="4" fontId="78" fillId="6" borderId="14" xfId="4" applyNumberFormat="1" applyFont="1" applyFill="1" applyBorder="1" applyAlignment="1">
      <alignment horizontal="center" vertical="center" wrapText="1"/>
    </xf>
    <xf numFmtId="4" fontId="78" fillId="6" borderId="7" xfId="4" applyNumberFormat="1" applyFont="1" applyFill="1" applyBorder="1" applyAlignment="1">
      <alignment horizontal="center" vertical="center" wrapText="1"/>
    </xf>
    <xf numFmtId="3" fontId="78" fillId="6" borderId="3" xfId="4" applyNumberFormat="1" applyFont="1" applyFill="1" applyBorder="1" applyAlignment="1">
      <alignment horizontal="center" vertical="center" wrapText="1"/>
    </xf>
    <xf numFmtId="3" fontId="78" fillId="6" borderId="14" xfId="4" applyNumberFormat="1" applyFont="1" applyFill="1" applyBorder="1" applyAlignment="1">
      <alignment horizontal="center" vertical="center" wrapText="1"/>
    </xf>
    <xf numFmtId="3" fontId="78" fillId="6" borderId="7" xfId="4" applyNumberFormat="1" applyFont="1" applyFill="1" applyBorder="1" applyAlignment="1">
      <alignment horizontal="center" vertical="center" wrapText="1"/>
    </xf>
    <xf numFmtId="3" fontId="87" fillId="6" borderId="3" xfId="4" applyNumberFormat="1" applyFont="1" applyFill="1" applyBorder="1" applyAlignment="1">
      <alignment horizontal="center" vertical="center"/>
    </xf>
    <xf numFmtId="3" fontId="87" fillId="6" borderId="14" xfId="4" applyNumberFormat="1" applyFont="1" applyFill="1" applyBorder="1" applyAlignment="1">
      <alignment horizontal="center" vertical="center"/>
    </xf>
    <xf numFmtId="3" fontId="87" fillId="6" borderId="7" xfId="4" applyNumberFormat="1" applyFont="1" applyFill="1" applyBorder="1" applyAlignment="1">
      <alignment horizontal="center" vertical="center"/>
    </xf>
    <xf numFmtId="4" fontId="80" fillId="6" borderId="3" xfId="4" applyNumberFormat="1" applyFont="1" applyFill="1" applyBorder="1" applyAlignment="1">
      <alignment horizontal="center" vertical="center"/>
    </xf>
    <xf numFmtId="4" fontId="80" fillId="6" borderId="14" xfId="4" applyNumberFormat="1" applyFont="1" applyFill="1" applyBorder="1" applyAlignment="1">
      <alignment horizontal="center" vertical="center"/>
    </xf>
    <xf numFmtId="4" fontId="80" fillId="6" borderId="7" xfId="4" applyNumberFormat="1" applyFont="1" applyFill="1" applyBorder="1" applyAlignment="1">
      <alignment horizontal="center" vertical="center"/>
    </xf>
    <xf numFmtId="0" fontId="12" fillId="17" borderId="1162" xfId="4" applyFont="1" applyFill="1" applyBorder="1" applyAlignment="1">
      <alignment horizontal="center" vertical="center" wrapText="1"/>
    </xf>
    <xf numFmtId="49" fontId="82" fillId="0" borderId="3" xfId="4" applyNumberFormat="1" applyFont="1" applyBorder="1" applyAlignment="1">
      <alignment horizontal="center" vertical="center"/>
    </xf>
    <xf numFmtId="49" fontId="82" fillId="0" borderId="14" xfId="4" applyNumberFormat="1" applyFont="1" applyBorder="1" applyAlignment="1">
      <alignment horizontal="center" vertical="center"/>
    </xf>
    <xf numFmtId="49" fontId="82" fillId="0" borderId="7" xfId="4" applyNumberFormat="1" applyFont="1" applyBorder="1" applyAlignment="1">
      <alignment horizontal="center" vertical="center"/>
    </xf>
    <xf numFmtId="49" fontId="78" fillId="6" borderId="3" xfId="4" applyNumberFormat="1" applyFont="1" applyFill="1" applyBorder="1" applyAlignment="1">
      <alignment horizontal="center" vertical="center" wrapText="1"/>
    </xf>
    <xf numFmtId="49" fontId="78" fillId="6" borderId="7" xfId="4" applyNumberFormat="1" applyFont="1" applyFill="1" applyBorder="1" applyAlignment="1">
      <alignment horizontal="center" vertical="center" wrapText="1"/>
    </xf>
    <xf numFmtId="49" fontId="12" fillId="17" borderId="1161" xfId="4" applyNumberFormat="1" applyFont="1" applyFill="1" applyBorder="1" applyAlignment="1">
      <alignment horizontal="center" vertical="center"/>
    </xf>
    <xf numFmtId="49" fontId="12" fillId="17" borderId="7" xfId="4" applyNumberFormat="1" applyFont="1" applyFill="1" applyBorder="1" applyAlignment="1">
      <alignment horizontal="center" vertical="center"/>
    </xf>
    <xf numFmtId="49" fontId="12" fillId="17" borderId="1162" xfId="4" applyNumberFormat="1" applyFont="1" applyFill="1" applyBorder="1" applyAlignment="1">
      <alignment horizontal="center" vertical="center"/>
    </xf>
    <xf numFmtId="49" fontId="79" fillId="0" borderId="3" xfId="4" applyNumberFormat="1" applyFont="1" applyBorder="1" applyAlignment="1">
      <alignment horizontal="center" vertical="center"/>
    </xf>
    <xf numFmtId="49" fontId="79" fillId="0" borderId="14" xfId="4" applyNumberFormat="1" applyFont="1" applyBorder="1" applyAlignment="1">
      <alignment horizontal="center" vertical="center"/>
    </xf>
    <xf numFmtId="49" fontId="79" fillId="0" borderId="7" xfId="4" applyNumberFormat="1" applyFont="1" applyBorder="1" applyAlignment="1">
      <alignment horizontal="center" vertical="center"/>
    </xf>
    <xf numFmtId="0" fontId="92" fillId="0" borderId="3" xfId="4" applyFont="1" applyBorder="1" applyAlignment="1">
      <alignment horizontal="center" vertical="center" wrapText="1"/>
    </xf>
    <xf numFmtId="0" fontId="92" fillId="0" borderId="7" xfId="4" applyFont="1" applyBorder="1" applyAlignment="1">
      <alignment horizontal="center" vertical="center" wrapText="1"/>
    </xf>
    <xf numFmtId="49" fontId="90" fillId="0" borderId="3" xfId="4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2" fontId="94" fillId="6" borderId="3" xfId="4" applyNumberFormat="1" applyFont="1" applyFill="1" applyBorder="1" applyAlignment="1">
      <alignment vertical="center" wrapText="1"/>
    </xf>
    <xf numFmtId="2" fontId="1" fillId="0" borderId="7" xfId="0" applyNumberFormat="1" applyFont="1" applyBorder="1" applyAlignment="1">
      <alignment vertical="center" wrapText="1"/>
    </xf>
    <xf numFmtId="49" fontId="89" fillId="6" borderId="3" xfId="4" applyNumberFormat="1" applyFont="1" applyFill="1" applyBorder="1" applyAlignment="1">
      <alignment horizontal="center" vertical="center"/>
    </xf>
    <xf numFmtId="49" fontId="89" fillId="6" borderId="7" xfId="4" applyNumberFormat="1" applyFont="1" applyFill="1" applyBorder="1" applyAlignment="1">
      <alignment horizontal="center" vertical="center"/>
    </xf>
    <xf numFmtId="0" fontId="89" fillId="6" borderId="3" xfId="4" applyFont="1" applyFill="1" applyBorder="1" applyAlignment="1">
      <alignment horizontal="center" vertical="center" wrapText="1"/>
    </xf>
    <xf numFmtId="0" fontId="89" fillId="6" borderId="7" xfId="4" applyFont="1" applyFill="1" applyBorder="1" applyAlignment="1">
      <alignment horizontal="center" vertical="center" wrapText="1"/>
    </xf>
    <xf numFmtId="0" fontId="88" fillId="0" borderId="3" xfId="4" applyFont="1" applyBorder="1" applyAlignment="1">
      <alignment horizontal="center" vertical="center"/>
    </xf>
    <xf numFmtId="0" fontId="88" fillId="0" borderId="7" xfId="4" applyFont="1" applyBorder="1" applyAlignment="1">
      <alignment horizontal="center" vertical="center"/>
    </xf>
    <xf numFmtId="0" fontId="80" fillId="0" borderId="6" xfId="4" applyFont="1" applyBorder="1" applyAlignment="1">
      <alignment horizontal="left" vertical="top" wrapText="1"/>
    </xf>
    <xf numFmtId="0" fontId="80" fillId="0" borderId="10" xfId="4" applyFont="1" applyBorder="1" applyAlignment="1">
      <alignment horizontal="left" vertical="top" wrapText="1"/>
    </xf>
    <xf numFmtId="0" fontId="80" fillId="0" borderId="3" xfId="4" applyFont="1" applyBorder="1" applyAlignment="1">
      <alignment horizontal="left" vertical="top" wrapText="1"/>
    </xf>
    <xf numFmtId="0" fontId="80" fillId="0" borderId="7" xfId="4" applyFont="1" applyBorder="1" applyAlignment="1">
      <alignment horizontal="left" vertical="top" wrapText="1"/>
    </xf>
    <xf numFmtId="0" fontId="58" fillId="0" borderId="3" xfId="4" applyFont="1" applyBorder="1" applyAlignment="1">
      <alignment horizontal="center" vertical="center"/>
    </xf>
    <xf numFmtId="0" fontId="58" fillId="0" borderId="7" xfId="4" applyFont="1" applyBorder="1" applyAlignment="1">
      <alignment horizontal="center" vertical="center"/>
    </xf>
    <xf numFmtId="0" fontId="88" fillId="0" borderId="3" xfId="4" applyFont="1" applyBorder="1" applyAlignment="1">
      <alignment horizontal="center" vertical="center" wrapText="1"/>
    </xf>
    <xf numFmtId="0" fontId="88" fillId="0" borderId="7" xfId="4" applyFont="1" applyBorder="1" applyAlignment="1">
      <alignment horizontal="center" vertical="center" wrapText="1"/>
    </xf>
    <xf numFmtId="1" fontId="80" fillId="0" borderId="3" xfId="4" applyNumberFormat="1" applyFont="1" applyBorder="1" applyAlignment="1">
      <alignment horizontal="center" vertical="center"/>
    </xf>
    <xf numFmtId="1" fontId="80" fillId="0" borderId="7" xfId="4" applyNumberFormat="1" applyFont="1" applyBorder="1" applyAlignment="1">
      <alignment horizontal="center" vertical="center"/>
    </xf>
    <xf numFmtId="3" fontId="80" fillId="0" borderId="4" xfId="4" applyNumberFormat="1" applyFont="1" applyBorder="1" applyAlignment="1">
      <alignment horizontal="right" vertical="center" wrapText="1"/>
    </xf>
    <xf numFmtId="3" fontId="80" fillId="0" borderId="8" xfId="4" applyNumberFormat="1" applyFont="1" applyBorder="1" applyAlignment="1">
      <alignment horizontal="right" vertical="center" wrapText="1"/>
    </xf>
    <xf numFmtId="4" fontId="80" fillId="0" borderId="3" xfId="4" applyNumberFormat="1" applyFont="1" applyBorder="1" applyAlignment="1">
      <alignment horizontal="right" vertical="center" wrapText="1"/>
    </xf>
    <xf numFmtId="4" fontId="80" fillId="0" borderId="7" xfId="4" applyNumberFormat="1" applyFont="1" applyBorder="1" applyAlignment="1">
      <alignment horizontal="right" vertical="center" wrapText="1"/>
    </xf>
    <xf numFmtId="4" fontId="80" fillId="0" borderId="4" xfId="4" applyNumberFormat="1" applyFont="1" applyBorder="1" applyAlignment="1">
      <alignment horizontal="right" vertical="center" wrapText="1"/>
    </xf>
    <xf numFmtId="4" fontId="80" fillId="0" borderId="8" xfId="4" applyNumberFormat="1" applyFont="1" applyBorder="1" applyAlignment="1">
      <alignment horizontal="right" vertical="center" wrapText="1"/>
    </xf>
    <xf numFmtId="3" fontId="80" fillId="0" borderId="3" xfId="4" applyNumberFormat="1" applyFont="1" applyBorder="1" applyAlignment="1">
      <alignment horizontal="center" vertical="center" wrapText="1"/>
    </xf>
    <xf numFmtId="3" fontId="80" fillId="0" borderId="7" xfId="4" applyNumberFormat="1" applyFont="1" applyBorder="1" applyAlignment="1">
      <alignment horizontal="center" vertical="center" wrapText="1"/>
    </xf>
    <xf numFmtId="4" fontId="80" fillId="0" borderId="3" xfId="4" applyNumberFormat="1" applyFont="1" applyBorder="1" applyAlignment="1">
      <alignment horizontal="center" vertical="center" wrapText="1"/>
    </xf>
    <xf numFmtId="4" fontId="80" fillId="0" borderId="7" xfId="4" applyNumberFormat="1" applyFont="1" applyBorder="1" applyAlignment="1">
      <alignment horizontal="center" vertical="center" wrapText="1"/>
    </xf>
    <xf numFmtId="4" fontId="79" fillId="6" borderId="3" xfId="4" applyNumberFormat="1" applyFont="1" applyFill="1" applyBorder="1" applyAlignment="1">
      <alignment horizontal="right" vertical="center"/>
    </xf>
    <xf numFmtId="4" fontId="79" fillId="6" borderId="7" xfId="4" applyNumberFormat="1" applyFont="1" applyFill="1" applyBorder="1" applyAlignment="1">
      <alignment horizontal="right" vertical="center"/>
    </xf>
    <xf numFmtId="4" fontId="79" fillId="6" borderId="3" xfId="4" applyNumberFormat="1" applyFont="1" applyFill="1" applyBorder="1" applyAlignment="1">
      <alignment horizontal="right" vertical="center" wrapText="1"/>
    </xf>
    <xf numFmtId="4" fontId="79" fillId="6" borderId="7" xfId="4" applyNumberFormat="1" applyFont="1" applyFill="1" applyBorder="1" applyAlignment="1">
      <alignment horizontal="right" vertical="center" wrapText="1"/>
    </xf>
    <xf numFmtId="49" fontId="78" fillId="6" borderId="16" xfId="4" applyNumberFormat="1" applyFont="1" applyFill="1" applyBorder="1" applyAlignment="1">
      <alignment horizontal="center" vertical="center"/>
    </xf>
    <xf numFmtId="49" fontId="78" fillId="6" borderId="1164" xfId="4" applyNumberFormat="1" applyFont="1" applyFill="1" applyBorder="1" applyAlignment="1">
      <alignment horizontal="center" vertical="center"/>
    </xf>
    <xf numFmtId="49" fontId="78" fillId="6" borderId="173" xfId="4" applyNumberFormat="1" applyFont="1" applyFill="1" applyBorder="1" applyAlignment="1">
      <alignment horizontal="center" vertical="center" wrapText="1"/>
    </xf>
    <xf numFmtId="49" fontId="78" fillId="6" borderId="1159" xfId="4" applyNumberFormat="1" applyFont="1" applyFill="1" applyBorder="1" applyAlignment="1">
      <alignment horizontal="center" vertical="center" wrapText="1"/>
    </xf>
    <xf numFmtId="49" fontId="92" fillId="6" borderId="3" xfId="4" applyNumberFormat="1" applyFont="1" applyFill="1" applyBorder="1" applyAlignment="1">
      <alignment horizontal="center" vertical="center"/>
    </xf>
    <xf numFmtId="49" fontId="92" fillId="6" borderId="7" xfId="4" applyNumberFormat="1" applyFont="1" applyFill="1" applyBorder="1" applyAlignment="1">
      <alignment horizontal="center" vertical="center"/>
    </xf>
    <xf numFmtId="49" fontId="79" fillId="6" borderId="3" xfId="4" applyNumberFormat="1" applyFont="1" applyFill="1" applyBorder="1" applyAlignment="1">
      <alignment horizontal="center" vertical="center" wrapText="1"/>
    </xf>
    <xf numFmtId="49" fontId="79" fillId="6" borderId="7" xfId="4" applyNumberFormat="1" applyFont="1" applyFill="1" applyBorder="1" applyAlignment="1">
      <alignment horizontal="center" vertical="center" wrapText="1"/>
    </xf>
    <xf numFmtId="49" fontId="89" fillId="0" borderId="3" xfId="4" applyNumberFormat="1" applyFont="1" applyBorder="1" applyAlignment="1">
      <alignment horizontal="center" vertical="center"/>
    </xf>
    <xf numFmtId="49" fontId="89" fillId="0" borderId="7" xfId="4" applyNumberFormat="1" applyFont="1" applyBorder="1" applyAlignment="1">
      <alignment horizontal="center" vertical="center"/>
    </xf>
    <xf numFmtId="49" fontId="89" fillId="0" borderId="3" xfId="4" applyNumberFormat="1" applyFont="1" applyBorder="1" applyAlignment="1">
      <alignment horizontal="center" vertical="center" wrapText="1"/>
    </xf>
    <xf numFmtId="49" fontId="89" fillId="0" borderId="7" xfId="4" applyNumberFormat="1" applyFont="1" applyBorder="1" applyAlignment="1">
      <alignment horizontal="center" vertical="center" wrapText="1"/>
    </xf>
    <xf numFmtId="0" fontId="100" fillId="0" borderId="0" xfId="4" applyFont="1" applyAlignment="1">
      <alignment horizontal="center" vertical="center" wrapText="1"/>
    </xf>
    <xf numFmtId="0" fontId="88" fillId="0" borderId="1" xfId="4" applyFont="1" applyBorder="1" applyAlignment="1">
      <alignment horizontal="center" vertical="center" wrapText="1"/>
    </xf>
    <xf numFmtId="0" fontId="12" fillId="17" borderId="6" xfId="4" applyFont="1" applyFill="1" applyBorder="1" applyAlignment="1">
      <alignment horizontal="center" vertical="center"/>
    </xf>
    <xf numFmtId="0" fontId="88" fillId="17" borderId="1161" xfId="4" applyFont="1" applyFill="1" applyBorder="1" applyAlignment="1">
      <alignment horizontal="center" vertical="center" wrapText="1"/>
    </xf>
    <xf numFmtId="0" fontId="88" fillId="17" borderId="1162" xfId="4" applyFont="1" applyFill="1" applyBorder="1" applyAlignment="1">
      <alignment horizontal="center" vertical="center" wrapText="1"/>
    </xf>
    <xf numFmtId="1" fontId="78" fillId="6" borderId="1099" xfId="4" applyNumberFormat="1" applyFont="1" applyFill="1" applyBorder="1" applyAlignment="1">
      <alignment horizontal="center" vertical="center"/>
    </xf>
    <xf numFmtId="1" fontId="78" fillId="6" borderId="7" xfId="4" applyNumberFormat="1" applyFont="1" applyFill="1" applyBorder="1" applyAlignment="1">
      <alignment horizontal="center" vertical="center"/>
    </xf>
    <xf numFmtId="0" fontId="78" fillId="0" borderId="3" xfId="5" applyFont="1" applyBorder="1" applyAlignment="1">
      <alignment horizontal="left" vertical="center" wrapText="1"/>
    </xf>
    <xf numFmtId="0" fontId="78" fillId="0" borderId="14" xfId="5" applyFont="1" applyBorder="1" applyAlignment="1">
      <alignment horizontal="left" vertical="center" wrapText="1"/>
    </xf>
    <xf numFmtId="0" fontId="78" fillId="0" borderId="7" xfId="5" applyFont="1" applyBorder="1" applyAlignment="1">
      <alignment horizontal="left" vertical="center" wrapText="1"/>
    </xf>
    <xf numFmtId="1" fontId="78" fillId="6" borderId="3" xfId="4" applyNumberFormat="1" applyFont="1" applyFill="1" applyBorder="1" applyAlignment="1">
      <alignment horizontal="center" vertical="center"/>
    </xf>
    <xf numFmtId="1" fontId="78" fillId="6" borderId="16" xfId="4" applyNumberFormat="1" applyFont="1" applyFill="1" applyBorder="1" applyAlignment="1">
      <alignment horizontal="center" vertical="center"/>
    </xf>
    <xf numFmtId="3" fontId="57" fillId="6" borderId="4" xfId="4" applyNumberFormat="1" applyFont="1" applyFill="1" applyBorder="1" applyAlignment="1">
      <alignment horizontal="center" vertical="center"/>
    </xf>
    <xf numFmtId="3" fontId="57" fillId="6" borderId="87" xfId="4" applyNumberFormat="1" applyFont="1" applyFill="1" applyBorder="1" applyAlignment="1">
      <alignment horizontal="center" vertical="center"/>
    </xf>
    <xf numFmtId="4" fontId="78" fillId="6" borderId="3" xfId="4" applyNumberFormat="1" applyFont="1" applyFill="1" applyBorder="1" applyAlignment="1">
      <alignment horizontal="center" vertical="center"/>
    </xf>
    <xf numFmtId="4" fontId="78" fillId="6" borderId="16" xfId="4" applyNumberFormat="1" applyFont="1" applyFill="1" applyBorder="1" applyAlignment="1">
      <alignment horizontal="center" vertical="center"/>
    </xf>
    <xf numFmtId="4" fontId="78" fillId="6" borderId="28" xfId="4" applyNumberFormat="1" applyFont="1" applyFill="1" applyBorder="1" applyAlignment="1">
      <alignment horizontal="right" vertical="center"/>
    </xf>
    <xf numFmtId="4" fontId="78" fillId="6" borderId="173" xfId="4" applyNumberFormat="1" applyFont="1" applyFill="1" applyBorder="1" applyAlignment="1">
      <alignment horizontal="right" vertical="center"/>
    </xf>
    <xf numFmtId="4" fontId="78" fillId="6" borderId="3" xfId="4" applyNumberFormat="1" applyFont="1" applyFill="1" applyBorder="1" applyAlignment="1">
      <alignment horizontal="right" vertical="center"/>
    </xf>
    <xf numFmtId="4" fontId="78" fillId="6" borderId="16" xfId="4" applyNumberFormat="1" applyFont="1" applyFill="1" applyBorder="1" applyAlignment="1">
      <alignment horizontal="right" vertical="center"/>
    </xf>
    <xf numFmtId="4" fontId="79" fillId="6" borderId="3" xfId="4" applyNumberFormat="1" applyFont="1" applyFill="1" applyBorder="1" applyAlignment="1">
      <alignment horizontal="left" vertical="center" wrapText="1"/>
    </xf>
    <xf numFmtId="4" fontId="79" fillId="6" borderId="7" xfId="4" applyNumberFormat="1" applyFont="1" applyFill="1" applyBorder="1" applyAlignment="1">
      <alignment horizontal="left" vertical="center" wrapText="1"/>
    </xf>
    <xf numFmtId="1" fontId="79" fillId="6" borderId="3" xfId="4" applyNumberFormat="1" applyFont="1" applyFill="1" applyBorder="1" applyAlignment="1">
      <alignment horizontal="center" vertical="center"/>
    </xf>
    <xf numFmtId="1" fontId="79" fillId="6" borderId="7" xfId="4" applyNumberFormat="1" applyFont="1" applyFill="1" applyBorder="1" applyAlignment="1">
      <alignment horizontal="center" vertical="center"/>
    </xf>
    <xf numFmtId="3" fontId="79" fillId="6" borderId="3" xfId="4" applyNumberFormat="1" applyFont="1" applyFill="1" applyBorder="1" applyAlignment="1">
      <alignment horizontal="right" vertical="center" wrapText="1"/>
    </xf>
    <xf numFmtId="3" fontId="79" fillId="6" borderId="7" xfId="4" applyNumberFormat="1" applyFont="1" applyFill="1" applyBorder="1" applyAlignment="1">
      <alignment horizontal="right" vertical="center" wrapText="1"/>
    </xf>
    <xf numFmtId="0" fontId="78" fillId="6" borderId="6" xfId="4" applyFont="1" applyFill="1" applyBorder="1" applyAlignment="1">
      <alignment horizontal="left" vertical="top" wrapText="1"/>
    </xf>
    <xf numFmtId="0" fontId="78" fillId="6" borderId="1166" xfId="4" applyFont="1" applyFill="1" applyBorder="1" applyAlignment="1">
      <alignment horizontal="left" vertical="top" wrapText="1"/>
    </xf>
    <xf numFmtId="4" fontId="79" fillId="6" borderId="3" xfId="4" applyNumberFormat="1" applyFont="1" applyFill="1" applyBorder="1" applyAlignment="1">
      <alignment horizontal="center" vertical="center"/>
    </xf>
    <xf numFmtId="4" fontId="79" fillId="6" borderId="7" xfId="4" applyNumberFormat="1" applyFont="1" applyFill="1" applyBorder="1" applyAlignment="1">
      <alignment horizontal="center" vertical="center"/>
    </xf>
    <xf numFmtId="4" fontId="79" fillId="6" borderId="28" xfId="4" applyNumberFormat="1" applyFont="1" applyFill="1" applyBorder="1" applyAlignment="1">
      <alignment horizontal="center" vertical="center"/>
    </xf>
    <xf numFmtId="4" fontId="79" fillId="6" borderId="1" xfId="4" applyNumberFormat="1" applyFont="1" applyFill="1" applyBorder="1" applyAlignment="1">
      <alignment horizontal="center" vertical="center"/>
    </xf>
    <xf numFmtId="0" fontId="79" fillId="0" borderId="6" xfId="4" applyFont="1" applyBorder="1" applyAlignment="1">
      <alignment horizontal="left" vertical="center" wrapText="1"/>
    </xf>
    <xf numFmtId="0" fontId="79" fillId="0" borderId="10" xfId="4" applyFont="1" applyBorder="1" applyAlignment="1">
      <alignment horizontal="left" vertical="center" wrapText="1"/>
    </xf>
    <xf numFmtId="49" fontId="78" fillId="0" borderId="14" xfId="4" applyNumberFormat="1" applyFont="1" applyBorder="1" applyAlignment="1">
      <alignment horizontal="center" vertical="center"/>
    </xf>
    <xf numFmtId="49" fontId="78" fillId="0" borderId="7" xfId="4" applyNumberFormat="1" applyFont="1" applyBorder="1" applyAlignment="1">
      <alignment horizontal="center" vertical="center"/>
    </xf>
    <xf numFmtId="49" fontId="78" fillId="0" borderId="14" xfId="4" applyNumberFormat="1" applyFont="1" applyBorder="1" applyAlignment="1">
      <alignment horizontal="center" vertical="center" wrapText="1"/>
    </xf>
    <xf numFmtId="49" fontId="78" fillId="0" borderId="7" xfId="4" applyNumberFormat="1" applyFont="1" applyBorder="1" applyAlignment="1">
      <alignment horizontal="center" vertical="center" wrapText="1"/>
    </xf>
    <xf numFmtId="3" fontId="33" fillId="6" borderId="4" xfId="4" applyNumberFormat="1" applyFont="1" applyFill="1" applyBorder="1" applyAlignment="1">
      <alignment horizontal="center" vertical="center"/>
    </xf>
    <xf numFmtId="3" fontId="33" fillId="6" borderId="8" xfId="4" applyNumberFormat="1" applyFont="1" applyFill="1" applyBorder="1" applyAlignment="1">
      <alignment horizontal="center" vertical="center"/>
    </xf>
    <xf numFmtId="0" fontId="107" fillId="0" borderId="0" xfId="15" applyFont="1" applyAlignment="1">
      <alignment horizontal="center" vertical="center"/>
    </xf>
    <xf numFmtId="0" fontId="106" fillId="0" borderId="0" xfId="15" applyFont="1" applyAlignment="1">
      <alignment horizontal="left" vertical="center"/>
    </xf>
    <xf numFmtId="0" fontId="78" fillId="24" borderId="1159" xfId="14" applyFont="1" applyFill="1" applyBorder="1" applyAlignment="1">
      <alignment horizontal="left" vertical="center" wrapText="1"/>
    </xf>
    <xf numFmtId="0" fontId="78" fillId="24" borderId="1099" xfId="14" applyFont="1" applyFill="1" applyBorder="1" applyAlignment="1">
      <alignment horizontal="center" vertical="center" wrapText="1"/>
    </xf>
    <xf numFmtId="0" fontId="78" fillId="24" borderId="16" xfId="14" applyFont="1" applyFill="1" applyBorder="1" applyAlignment="1">
      <alignment horizontal="center" vertical="center" wrapText="1"/>
    </xf>
    <xf numFmtId="0" fontId="78" fillId="24" borderId="1099" xfId="14" applyFont="1" applyFill="1" applyBorder="1" applyAlignment="1">
      <alignment horizontal="left" vertical="center" wrapText="1"/>
    </xf>
    <xf numFmtId="0" fontId="78" fillId="24" borderId="14" xfId="14" applyFont="1" applyFill="1" applyBorder="1" applyAlignment="1">
      <alignment horizontal="left" vertical="center" wrapText="1"/>
    </xf>
    <xf numFmtId="0" fontId="78" fillId="24" borderId="16" xfId="14" applyFont="1" applyFill="1" applyBorder="1" applyAlignment="1">
      <alignment horizontal="left" vertical="center" wrapText="1"/>
    </xf>
    <xf numFmtId="0" fontId="12" fillId="3" borderId="1162" xfId="12" applyFont="1" applyFill="1" applyBorder="1" applyAlignment="1">
      <alignment horizontal="center" vertical="center"/>
    </xf>
    <xf numFmtId="0" fontId="12" fillId="3" borderId="1160" xfId="12" applyFont="1" applyFill="1" applyBorder="1" applyAlignment="1">
      <alignment horizontal="center" vertical="center"/>
    </xf>
    <xf numFmtId="0" fontId="103" fillId="0" borderId="0" xfId="12" applyFont="1" applyAlignment="1">
      <alignment horizontal="center" vertical="center" wrapText="1"/>
    </xf>
    <xf numFmtId="0" fontId="81" fillId="3" borderId="1162" xfId="13" applyFont="1" applyFill="1" applyBorder="1" applyAlignment="1">
      <alignment horizontal="center" vertical="center"/>
    </xf>
    <xf numFmtId="0" fontId="12" fillId="3" borderId="1161" xfId="12" applyFont="1" applyFill="1" applyBorder="1" applyAlignment="1">
      <alignment horizontal="center" vertical="center"/>
    </xf>
  </cellXfs>
  <cellStyles count="17">
    <cellStyle name="Normalny" xfId="0" builtinId="0"/>
    <cellStyle name="Normalny 2" xfId="4" xr:uid="{00000000-0005-0000-0000-000001000000}"/>
    <cellStyle name="Normalny 2 3 2" xfId="16" xr:uid="{00000000-0005-0000-0000-000002000000}"/>
    <cellStyle name="Normalny 2 4" xfId="7" xr:uid="{00000000-0005-0000-0000-000003000000}"/>
    <cellStyle name="Normalny 3 2 2" xfId="12" xr:uid="{00000000-0005-0000-0000-000004000000}"/>
    <cellStyle name="Normalny 3 2 3" xfId="13" xr:uid="{00000000-0005-0000-0000-000005000000}"/>
    <cellStyle name="Normalny 3 2 4" xfId="5" xr:uid="{00000000-0005-0000-0000-000006000000}"/>
    <cellStyle name="Normalny 4" xfId="11" xr:uid="{00000000-0005-0000-0000-000007000000}"/>
    <cellStyle name="Normalny 6" xfId="6" xr:uid="{00000000-0005-0000-0000-000008000000}"/>
    <cellStyle name="Normalny 7" xfId="2" xr:uid="{00000000-0005-0000-0000-000009000000}"/>
    <cellStyle name="Normalny 7 2" xfId="15" xr:uid="{00000000-0005-0000-0000-00000A000000}"/>
    <cellStyle name="Normalny 8" xfId="10" xr:uid="{00000000-0005-0000-0000-00000B000000}"/>
    <cellStyle name="Normalny_Arkusz1" xfId="14" xr:uid="{00000000-0005-0000-0000-00000C000000}"/>
    <cellStyle name="Procentowy" xfId="1" builtinId="5"/>
    <cellStyle name="Procentowy 3" xfId="3" xr:uid="{00000000-0005-0000-0000-00000E000000}"/>
    <cellStyle name="Procentowy 3 2" xfId="9" xr:uid="{00000000-0005-0000-0000-00000F000000}"/>
    <cellStyle name="Procentowy 3 3" xfId="8" xr:uid="{00000000-0005-0000-0000-000010000000}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Z1293"/>
  <sheetViews>
    <sheetView tabSelected="1" view="pageBreakPreview" zoomScale="115" zoomScaleNormal="100" zoomScaleSheetLayoutView="115" workbookViewId="0">
      <pane ySplit="7" topLeftCell="A8" activePane="bottomLeft" state="frozen"/>
      <selection pane="bottomLeft" sqref="A1:H1"/>
    </sheetView>
  </sheetViews>
  <sheetFormatPr defaultColWidth="9.140625" defaultRowHeight="15"/>
  <cols>
    <col min="1" max="1" width="8.7109375" style="353" customWidth="1"/>
    <col min="2" max="2" width="8.85546875" style="353" customWidth="1"/>
    <col min="3" max="3" width="55.42578125" style="354" customWidth="1"/>
    <col min="4" max="4" width="11.85546875" style="354" customWidth="1"/>
    <col min="5" max="5" width="19.28515625" style="345" customWidth="1"/>
    <col min="6" max="6" width="17.7109375" style="341" customWidth="1"/>
    <col min="7" max="7" width="17.85546875" style="341" bestFit="1" customWidth="1"/>
    <col min="8" max="8" width="13.7109375" style="341" customWidth="1"/>
    <col min="9" max="9" width="17.85546875" style="17" customWidth="1"/>
    <col min="10" max="10" width="12.42578125" style="17" bestFit="1" customWidth="1"/>
    <col min="11" max="11" width="13.5703125" style="17" bestFit="1" customWidth="1"/>
    <col min="12" max="16384" width="9.140625" style="17"/>
  </cols>
  <sheetData>
    <row r="1" spans="1:10" s="1" customFormat="1" ht="51.75" customHeight="1">
      <c r="A1" s="4811" t="s">
        <v>1262</v>
      </c>
      <c r="B1" s="4811"/>
      <c r="C1" s="4811"/>
      <c r="D1" s="4811"/>
      <c r="E1" s="4811"/>
      <c r="F1" s="4811"/>
      <c r="G1" s="4811"/>
      <c r="H1" s="4811"/>
    </row>
    <row r="2" spans="1:10" s="1" customFormat="1" ht="44.25" hidden="1" customHeight="1">
      <c r="A2" s="4812" t="s">
        <v>0</v>
      </c>
      <c r="B2" s="4812"/>
      <c r="C2" s="4812"/>
      <c r="D2" s="4812"/>
      <c r="E2" s="4812"/>
      <c r="F2" s="2"/>
      <c r="G2" s="2"/>
      <c r="H2" s="2"/>
    </row>
    <row r="3" spans="1:10" s="1" customFormat="1" ht="15.75" customHeight="1" thickBot="1">
      <c r="A3" s="3"/>
      <c r="B3" s="3"/>
      <c r="C3" s="3"/>
      <c r="D3" s="3"/>
      <c r="F3" s="2"/>
      <c r="G3" s="2"/>
      <c r="H3" s="4" t="s">
        <v>1</v>
      </c>
    </row>
    <row r="4" spans="1:10" s="1" customFormat="1" ht="8.25" hidden="1" customHeight="1" thickBot="1">
      <c r="A4" s="5"/>
      <c r="B4" s="6"/>
      <c r="C4" s="7"/>
      <c r="D4" s="7"/>
      <c r="E4" s="8"/>
      <c r="F4" s="2"/>
      <c r="G4" s="2"/>
      <c r="H4" s="2"/>
    </row>
    <row r="5" spans="1:10" s="1" customFormat="1" ht="38.25" customHeight="1" thickBot="1">
      <c r="A5" s="4813" t="s">
        <v>2</v>
      </c>
      <c r="B5" s="4814" t="s">
        <v>3</v>
      </c>
      <c r="C5" s="4816" t="s">
        <v>4</v>
      </c>
      <c r="D5" s="4814" t="s">
        <v>5</v>
      </c>
      <c r="E5" s="4818" t="s">
        <v>6</v>
      </c>
      <c r="F5" s="4820" t="s">
        <v>7</v>
      </c>
      <c r="G5" s="4820" t="s">
        <v>8</v>
      </c>
      <c r="H5" s="4822" t="s">
        <v>9</v>
      </c>
    </row>
    <row r="6" spans="1:10" s="1" customFormat="1" ht="21" customHeight="1" thickBot="1">
      <c r="A6" s="4813"/>
      <c r="B6" s="4815"/>
      <c r="C6" s="4817"/>
      <c r="D6" s="4815"/>
      <c r="E6" s="4819"/>
      <c r="F6" s="4821"/>
      <c r="G6" s="4821"/>
      <c r="H6" s="4823"/>
    </row>
    <row r="7" spans="1:10" s="1" customFormat="1" ht="15.75" thickBot="1">
      <c r="A7" s="9" t="s">
        <v>10</v>
      </c>
      <c r="B7" s="10" t="s">
        <v>11</v>
      </c>
      <c r="C7" s="11" t="s">
        <v>12</v>
      </c>
      <c r="D7" s="9" t="s">
        <v>13</v>
      </c>
      <c r="E7" s="12" t="s">
        <v>14</v>
      </c>
      <c r="F7" s="13" t="s">
        <v>15</v>
      </c>
      <c r="G7" s="14" t="s">
        <v>16</v>
      </c>
      <c r="H7" s="13" t="s">
        <v>17</v>
      </c>
    </row>
    <row r="8" spans="1:10" ht="15.75" thickBot="1">
      <c r="A8" s="621" t="s">
        <v>18</v>
      </c>
      <c r="B8" s="618"/>
      <c r="C8" s="619" t="s">
        <v>19</v>
      </c>
      <c r="D8" s="15"/>
      <c r="E8" s="556">
        <f t="shared" ref="E8:G8" si="0">SUM(E9,E17,E25,E33,)</f>
        <v>41485000</v>
      </c>
      <c r="F8" s="556">
        <f t="shared" si="0"/>
        <v>25211564</v>
      </c>
      <c r="G8" s="637">
        <f t="shared" si="0"/>
        <v>45872779.609999999</v>
      </c>
      <c r="H8" s="16">
        <f>G8/F8</f>
        <v>1.819513442720174</v>
      </c>
    </row>
    <row r="9" spans="1:10" ht="15.75" thickBot="1">
      <c r="A9" s="71"/>
      <c r="B9" s="620" t="s">
        <v>20</v>
      </c>
      <c r="C9" s="18" t="s">
        <v>21</v>
      </c>
      <c r="D9" s="355"/>
      <c r="E9" s="543">
        <f t="shared" ref="E9:G9" si="1">SUM(E10,E15)</f>
        <v>16400000</v>
      </c>
      <c r="F9" s="543">
        <f t="shared" si="1"/>
        <v>25975</v>
      </c>
      <c r="G9" s="544">
        <f t="shared" si="1"/>
        <v>16919400.210000001</v>
      </c>
      <c r="H9" s="20">
        <f t="shared" ref="H9:H72" si="2">G9/F9</f>
        <v>651.37248161693935</v>
      </c>
    </row>
    <row r="10" spans="1:10" ht="12.75" customHeight="1">
      <c r="A10" s="33"/>
      <c r="B10" s="4681" t="s">
        <v>22</v>
      </c>
      <c r="C10" s="4681"/>
      <c r="D10" s="616"/>
      <c r="E10" s="617">
        <f t="shared" ref="E10:F10" si="3">SUM(E11:E14)</f>
        <v>16400000</v>
      </c>
      <c r="F10" s="617">
        <f t="shared" si="3"/>
        <v>25975</v>
      </c>
      <c r="G10" s="626">
        <f t="shared" ref="G10" si="4">SUM(G11:G14)</f>
        <v>16919400.210000001</v>
      </c>
      <c r="H10" s="21">
        <f t="shared" si="2"/>
        <v>651.37248161693935</v>
      </c>
    </row>
    <row r="11" spans="1:10" ht="15" customHeight="1">
      <c r="A11" s="33"/>
      <c r="B11" s="4745"/>
      <c r="C11" s="4725" t="s">
        <v>23</v>
      </c>
      <c r="D11" s="22" t="s">
        <v>24</v>
      </c>
      <c r="E11" s="23">
        <v>23625</v>
      </c>
      <c r="F11" s="24">
        <v>23625</v>
      </c>
      <c r="G11" s="25">
        <v>19014.36</v>
      </c>
      <c r="H11" s="26">
        <f t="shared" si="2"/>
        <v>0.80484063492063496</v>
      </c>
    </row>
    <row r="12" spans="1:10" ht="16.5" customHeight="1">
      <c r="A12" s="33"/>
      <c r="B12" s="4746"/>
      <c r="C12" s="4810"/>
      <c r="D12" s="28" t="s">
        <v>25</v>
      </c>
      <c r="E12" s="23">
        <v>16374025</v>
      </c>
      <c r="F12" s="24">
        <v>0</v>
      </c>
      <c r="G12" s="25">
        <v>16895327.32</v>
      </c>
      <c r="H12" s="26"/>
    </row>
    <row r="13" spans="1:10" ht="16.5" customHeight="1">
      <c r="A13" s="33"/>
      <c r="B13" s="4746"/>
      <c r="C13" s="4810"/>
      <c r="D13" s="29" t="s">
        <v>50</v>
      </c>
      <c r="E13" s="23">
        <v>0</v>
      </c>
      <c r="F13" s="24">
        <v>0</v>
      </c>
      <c r="G13" s="25">
        <v>737.91</v>
      </c>
      <c r="H13" s="26"/>
    </row>
    <row r="14" spans="1:10" ht="17.25" customHeight="1">
      <c r="A14" s="33"/>
      <c r="B14" s="4747"/>
      <c r="C14" s="4726"/>
      <c r="D14" s="22" t="s">
        <v>26</v>
      </c>
      <c r="E14" s="23">
        <v>2350</v>
      </c>
      <c r="F14" s="24">
        <v>2350</v>
      </c>
      <c r="G14" s="25">
        <v>4320.62</v>
      </c>
      <c r="H14" s="26">
        <f t="shared" si="2"/>
        <v>1.8385617021276595</v>
      </c>
      <c r="J14" s="30"/>
    </row>
    <row r="15" spans="1:10" ht="13.5" customHeight="1" thickBot="1">
      <c r="A15" s="33"/>
      <c r="B15" s="4713" t="s">
        <v>27</v>
      </c>
      <c r="C15" s="4788"/>
      <c r="D15" s="622"/>
      <c r="E15" s="31">
        <v>0</v>
      </c>
      <c r="F15" s="470">
        <f t="shared" ref="F15" si="5">SUM(F16)</f>
        <v>0</v>
      </c>
      <c r="G15" s="440">
        <v>0</v>
      </c>
      <c r="H15" s="32"/>
      <c r="J15" s="30"/>
    </row>
    <row r="16" spans="1:10" ht="29.25" hidden="1" customHeight="1" thickBot="1">
      <c r="A16" s="33"/>
      <c r="B16" s="34"/>
      <c r="C16" s="35" t="s">
        <v>28</v>
      </c>
      <c r="D16" s="36" t="s">
        <v>29</v>
      </c>
      <c r="E16" s="37"/>
      <c r="F16" s="38"/>
      <c r="G16" s="39"/>
      <c r="H16" s="40" t="e">
        <f t="shared" si="2"/>
        <v>#DIV/0!</v>
      </c>
    </row>
    <row r="17" spans="1:8" ht="15.75" thickBot="1">
      <c r="A17" s="33"/>
      <c r="B17" s="620" t="s">
        <v>30</v>
      </c>
      <c r="C17" s="18" t="s">
        <v>31</v>
      </c>
      <c r="D17" s="19"/>
      <c r="E17" s="41">
        <f t="shared" ref="E17:G17" si="6">SUM(E18,E24)</f>
        <v>9000000</v>
      </c>
      <c r="F17" s="41">
        <f t="shared" si="6"/>
        <v>8999996</v>
      </c>
      <c r="G17" s="42">
        <f t="shared" si="6"/>
        <v>8527416.1099999994</v>
      </c>
      <c r="H17" s="20">
        <f t="shared" si="2"/>
        <v>0.94749109999604442</v>
      </c>
    </row>
    <row r="18" spans="1:8" ht="12.75" customHeight="1">
      <c r="A18" s="33"/>
      <c r="B18" s="4680" t="s">
        <v>22</v>
      </c>
      <c r="C18" s="4703"/>
      <c r="D18" s="43"/>
      <c r="E18" s="44">
        <f>SUM(E20:E23)</f>
        <v>9000000</v>
      </c>
      <c r="F18" s="44">
        <f>SUM(F20:F23)</f>
        <v>8999996</v>
      </c>
      <c r="G18" s="45">
        <f>SUM(G20:G23)</f>
        <v>8527416.1099999994</v>
      </c>
      <c r="H18" s="21">
        <f t="shared" si="2"/>
        <v>0.94749109999604442</v>
      </c>
    </row>
    <row r="19" spans="1:8" ht="25.5" hidden="1">
      <c r="A19" s="33"/>
      <c r="B19" s="357"/>
      <c r="C19" s="358" t="s">
        <v>32</v>
      </c>
      <c r="D19" s="186" t="s">
        <v>33</v>
      </c>
      <c r="E19" s="37"/>
      <c r="F19" s="24"/>
      <c r="G19" s="25"/>
      <c r="H19" s="60" t="e">
        <f t="shared" si="2"/>
        <v>#DIV/0!</v>
      </c>
    </row>
    <row r="20" spans="1:8" ht="39.75" customHeight="1">
      <c r="A20" s="33"/>
      <c r="B20" s="4682"/>
      <c r="C20" s="50" t="s">
        <v>34</v>
      </c>
      <c r="D20" s="525">
        <v>2058</v>
      </c>
      <c r="E20" s="23">
        <v>5726000</v>
      </c>
      <c r="F20" s="24">
        <v>5726000</v>
      </c>
      <c r="G20" s="25">
        <v>5425954.0099999998</v>
      </c>
      <c r="H20" s="26">
        <f t="shared" si="2"/>
        <v>0.94759937303527764</v>
      </c>
    </row>
    <row r="21" spans="1:8" ht="41.25" customHeight="1">
      <c r="A21" s="33"/>
      <c r="B21" s="4683"/>
      <c r="C21" s="50" t="s">
        <v>35</v>
      </c>
      <c r="D21" s="51">
        <v>2059</v>
      </c>
      <c r="E21" s="23">
        <v>3274000</v>
      </c>
      <c r="F21" s="24">
        <v>3273935</v>
      </c>
      <c r="G21" s="25">
        <v>3101401.62</v>
      </c>
      <c r="H21" s="26">
        <f t="shared" si="2"/>
        <v>0.94730091464858046</v>
      </c>
    </row>
    <row r="22" spans="1:8" ht="51">
      <c r="A22" s="33"/>
      <c r="B22" s="4683"/>
      <c r="C22" s="50" t="s">
        <v>36</v>
      </c>
      <c r="D22" s="525">
        <v>2918</v>
      </c>
      <c r="E22" s="433">
        <v>0</v>
      </c>
      <c r="F22" s="24">
        <v>39</v>
      </c>
      <c r="G22" s="25">
        <v>38.479999999999997</v>
      </c>
      <c r="H22" s="26">
        <f t="shared" si="2"/>
        <v>0.98666666666666658</v>
      </c>
    </row>
    <row r="23" spans="1:8" ht="51">
      <c r="A23" s="33"/>
      <c r="B23" s="4684"/>
      <c r="C23" s="50" t="s">
        <v>36</v>
      </c>
      <c r="D23" s="623">
        <v>2919</v>
      </c>
      <c r="E23" s="433">
        <v>0</v>
      </c>
      <c r="F23" s="24">
        <v>22</v>
      </c>
      <c r="G23" s="25">
        <v>22</v>
      </c>
      <c r="H23" s="26">
        <f t="shared" si="2"/>
        <v>1</v>
      </c>
    </row>
    <row r="24" spans="1:8" ht="13.5" customHeight="1" thickBot="1">
      <c r="A24" s="33"/>
      <c r="B24" s="4804" t="s">
        <v>27</v>
      </c>
      <c r="C24" s="4720"/>
      <c r="D24" s="52"/>
      <c r="E24" s="53">
        <v>0</v>
      </c>
      <c r="F24" s="53">
        <v>0</v>
      </c>
      <c r="G24" s="54">
        <v>0</v>
      </c>
      <c r="H24" s="447"/>
    </row>
    <row r="25" spans="1:8" ht="15.75" thickBot="1">
      <c r="A25" s="33"/>
      <c r="B25" s="620" t="s">
        <v>37</v>
      </c>
      <c r="C25" s="18" t="s">
        <v>38</v>
      </c>
      <c r="D25" s="19"/>
      <c r="E25" s="624">
        <f>SUM(E31,E26)</f>
        <v>12500000</v>
      </c>
      <c r="F25" s="624">
        <f>SUM(F31,F26)</f>
        <v>12500000</v>
      </c>
      <c r="G25" s="627">
        <f>SUM(G31,G26)</f>
        <v>16739933.780000001</v>
      </c>
      <c r="H25" s="20">
        <f t="shared" si="2"/>
        <v>1.3391947024000002</v>
      </c>
    </row>
    <row r="26" spans="1:8" ht="12.75" customHeight="1">
      <c r="A26" s="33"/>
      <c r="B26" s="4805" t="s">
        <v>22</v>
      </c>
      <c r="C26" s="4805"/>
      <c r="D26" s="359"/>
      <c r="E26" s="55">
        <f t="shared" ref="E26:F26" si="7">SUM(E27:E30)</f>
        <v>12500000</v>
      </c>
      <c r="F26" s="55">
        <f t="shared" si="7"/>
        <v>12500000</v>
      </c>
      <c r="G26" s="56">
        <f t="shared" ref="G26" si="8">SUM(G27:G30)</f>
        <v>16739933.780000001</v>
      </c>
      <c r="H26" s="21">
        <f t="shared" si="2"/>
        <v>1.3391947024000002</v>
      </c>
    </row>
    <row r="27" spans="1:8" ht="20.25" customHeight="1">
      <c r="A27" s="33"/>
      <c r="B27" s="4806"/>
      <c r="C27" s="57" t="s">
        <v>39</v>
      </c>
      <c r="D27" s="22" t="s">
        <v>40</v>
      </c>
      <c r="E27" s="23">
        <v>12500000</v>
      </c>
      <c r="F27" s="24">
        <v>12500000</v>
      </c>
      <c r="G27" s="25">
        <v>16588626.15</v>
      </c>
      <c r="H27" s="26">
        <f t="shared" si="2"/>
        <v>1.3270900919999999</v>
      </c>
    </row>
    <row r="28" spans="1:8" ht="25.5">
      <c r="A28" s="33"/>
      <c r="B28" s="4807"/>
      <c r="C28" s="57" t="s">
        <v>41</v>
      </c>
      <c r="D28" s="22" t="s">
        <v>42</v>
      </c>
      <c r="E28" s="23">
        <v>0</v>
      </c>
      <c r="F28" s="24">
        <v>0</v>
      </c>
      <c r="G28" s="25">
        <v>151307.63</v>
      </c>
      <c r="H28" s="26"/>
    </row>
    <row r="29" spans="1:8" ht="13.5" hidden="1" customHeight="1">
      <c r="A29" s="33"/>
      <c r="B29" s="628"/>
      <c r="C29" s="629" t="s">
        <v>43</v>
      </c>
      <c r="D29" s="29" t="s">
        <v>44</v>
      </c>
      <c r="E29" s="59"/>
      <c r="F29" s="24"/>
      <c r="G29" s="25"/>
      <c r="H29" s="60"/>
    </row>
    <row r="30" spans="1:8" ht="13.5" hidden="1" customHeight="1" thickBot="1">
      <c r="A30" s="33"/>
      <c r="B30" s="630"/>
      <c r="C30" s="631" t="s">
        <v>45</v>
      </c>
      <c r="D30" s="22" t="s">
        <v>46</v>
      </c>
      <c r="E30" s="23"/>
      <c r="F30" s="24"/>
      <c r="G30" s="25"/>
      <c r="H30" s="60"/>
    </row>
    <row r="31" spans="1:8" ht="13.5" customHeight="1" thickBot="1">
      <c r="A31" s="62"/>
      <c r="B31" s="4808" t="s">
        <v>27</v>
      </c>
      <c r="C31" s="4809"/>
      <c r="D31" s="625"/>
      <c r="E31" s="421">
        <v>0</v>
      </c>
      <c r="F31" s="421">
        <f t="shared" ref="F31" si="9">SUM(F32)</f>
        <v>0</v>
      </c>
      <c r="G31" s="54">
        <v>0</v>
      </c>
      <c r="H31" s="63"/>
    </row>
    <row r="32" spans="1:8" ht="26.25" hidden="1" thickBot="1">
      <c r="A32" s="33"/>
      <c r="B32" s="64"/>
      <c r="C32" s="65" t="s">
        <v>47</v>
      </c>
      <c r="D32" s="66"/>
      <c r="E32" s="67"/>
      <c r="F32" s="68"/>
      <c r="G32" s="69"/>
      <c r="H32" s="70" t="e">
        <f t="shared" si="2"/>
        <v>#DIV/0!</v>
      </c>
    </row>
    <row r="33" spans="1:8" ht="15.75" thickBot="1">
      <c r="A33" s="33"/>
      <c r="B33" s="632" t="s">
        <v>48</v>
      </c>
      <c r="C33" s="18" t="s">
        <v>49</v>
      </c>
      <c r="D33" s="19"/>
      <c r="E33" s="41">
        <f>E34+E41</f>
        <v>3585000</v>
      </c>
      <c r="F33" s="41">
        <f>F34+F41</f>
        <v>3685593</v>
      </c>
      <c r="G33" s="42">
        <f t="shared" ref="G33" si="10">G34+G41</f>
        <v>3686029.5100000002</v>
      </c>
      <c r="H33" s="20">
        <f t="shared" si="2"/>
        <v>1.0001184368431348</v>
      </c>
    </row>
    <row r="34" spans="1:8">
      <c r="A34" s="33"/>
      <c r="B34" s="4680" t="s">
        <v>22</v>
      </c>
      <c r="C34" s="4703"/>
      <c r="D34" s="72"/>
      <c r="E34" s="31">
        <f>SUM(E35:E40)</f>
        <v>3585000</v>
      </c>
      <c r="F34" s="31">
        <f>SUM(F35:F40)</f>
        <v>3685593</v>
      </c>
      <c r="G34" s="73">
        <f>SUM(G35:G40)</f>
        <v>3686029.5100000002</v>
      </c>
      <c r="H34" s="21">
        <f t="shared" si="2"/>
        <v>1.0001184368431348</v>
      </c>
    </row>
    <row r="35" spans="1:8">
      <c r="A35" s="33"/>
      <c r="B35" s="58"/>
      <c r="C35" s="183" t="s">
        <v>449</v>
      </c>
      <c r="D35" s="221" t="s">
        <v>103</v>
      </c>
      <c r="E35" s="23">
        <v>0</v>
      </c>
      <c r="F35" s="24">
        <v>0</v>
      </c>
      <c r="G35" s="25">
        <v>70</v>
      </c>
      <c r="H35" s="26"/>
    </row>
    <row r="36" spans="1:8">
      <c r="A36" s="33"/>
      <c r="B36" s="58"/>
      <c r="C36" s="187" t="s">
        <v>450</v>
      </c>
      <c r="D36" s="47" t="s">
        <v>113</v>
      </c>
      <c r="E36" s="23">
        <v>0</v>
      </c>
      <c r="F36" s="24">
        <v>0</v>
      </c>
      <c r="G36" s="25">
        <v>4.38</v>
      </c>
      <c r="H36" s="26"/>
    </row>
    <row r="37" spans="1:8" ht="38.25">
      <c r="A37" s="33"/>
      <c r="B37" s="58"/>
      <c r="C37" s="187" t="s">
        <v>463</v>
      </c>
      <c r="D37" s="47" t="s">
        <v>78</v>
      </c>
      <c r="E37" s="23"/>
      <c r="F37" s="24"/>
      <c r="G37" s="25">
        <v>279.68</v>
      </c>
      <c r="H37" s="26"/>
    </row>
    <row r="38" spans="1:8" ht="40.5" customHeight="1">
      <c r="A38" s="33"/>
      <c r="B38" s="58"/>
      <c r="C38" s="75" t="s">
        <v>51</v>
      </c>
      <c r="D38" s="634">
        <v>2210</v>
      </c>
      <c r="E38" s="23">
        <v>3585000</v>
      </c>
      <c r="F38" s="24">
        <v>3595593</v>
      </c>
      <c r="G38" s="25">
        <v>3595590.46</v>
      </c>
      <c r="H38" s="26">
        <f t="shared" si="2"/>
        <v>0.99999929357966821</v>
      </c>
    </row>
    <row r="39" spans="1:8" ht="25.5">
      <c r="A39" s="33"/>
      <c r="B39" s="58"/>
      <c r="C39" s="635" t="s">
        <v>52</v>
      </c>
      <c r="D39" s="82">
        <v>2460</v>
      </c>
      <c r="E39" s="23">
        <v>0</v>
      </c>
      <c r="F39" s="24">
        <v>90000</v>
      </c>
      <c r="G39" s="25">
        <v>90000</v>
      </c>
      <c r="H39" s="26">
        <f t="shared" si="2"/>
        <v>1</v>
      </c>
    </row>
    <row r="40" spans="1:8" ht="26.25" customHeight="1">
      <c r="A40" s="33"/>
      <c r="B40" s="76"/>
      <c r="C40" s="77" t="s">
        <v>53</v>
      </c>
      <c r="D40" s="636">
        <v>2950</v>
      </c>
      <c r="E40" s="433">
        <v>0</v>
      </c>
      <c r="F40" s="24">
        <v>0</v>
      </c>
      <c r="G40" s="78">
        <v>84.99</v>
      </c>
      <c r="H40" s="60"/>
    </row>
    <row r="41" spans="1:8" ht="15.75" thickBot="1">
      <c r="A41" s="62"/>
      <c r="B41" s="4719" t="s">
        <v>27</v>
      </c>
      <c r="C41" s="4720"/>
      <c r="D41" s="52"/>
      <c r="E41" s="53">
        <v>0</v>
      </c>
      <c r="F41" s="508">
        <v>0</v>
      </c>
      <c r="G41" s="54">
        <v>0</v>
      </c>
      <c r="H41" s="63"/>
    </row>
    <row r="42" spans="1:8" ht="15.75" customHeight="1" thickBot="1">
      <c r="A42" s="534" t="s">
        <v>54</v>
      </c>
      <c r="B42" s="638"/>
      <c r="C42" s="639" t="s">
        <v>55</v>
      </c>
      <c r="D42" s="640"/>
      <c r="E42" s="556">
        <f t="shared" ref="E42:G42" si="11">SUM(E43)</f>
        <v>500000</v>
      </c>
      <c r="F42" s="556">
        <f t="shared" si="11"/>
        <v>500000</v>
      </c>
      <c r="G42" s="637">
        <f t="shared" si="11"/>
        <v>483986.79</v>
      </c>
      <c r="H42" s="16">
        <f t="shared" si="2"/>
        <v>0.96797358</v>
      </c>
    </row>
    <row r="43" spans="1:8" ht="40.5" customHeight="1" thickBot="1">
      <c r="A43" s="4797"/>
      <c r="B43" s="641" t="s">
        <v>56</v>
      </c>
      <c r="C43" s="18" t="s">
        <v>57</v>
      </c>
      <c r="D43" s="19"/>
      <c r="E43" s="79">
        <f>SUM(E44,E47)</f>
        <v>500000</v>
      </c>
      <c r="F43" s="79">
        <f>SUM(F44,F47)</f>
        <v>500000</v>
      </c>
      <c r="G43" s="80">
        <f>SUM(G44,G47)</f>
        <v>483986.79</v>
      </c>
      <c r="H43" s="20">
        <f t="shared" si="2"/>
        <v>0.96797358</v>
      </c>
    </row>
    <row r="44" spans="1:8">
      <c r="A44" s="4798"/>
      <c r="B44" s="4680" t="s">
        <v>22</v>
      </c>
      <c r="C44" s="4703"/>
      <c r="D44" s="43"/>
      <c r="E44" s="44">
        <f>SUM(E45:E46)</f>
        <v>500000</v>
      </c>
      <c r="F44" s="44">
        <f>SUM(F45:F46)</f>
        <v>500000</v>
      </c>
      <c r="G44" s="45">
        <f t="shared" ref="G44" si="12">SUM(G45:G46)</f>
        <v>483986.79</v>
      </c>
      <c r="H44" s="21">
        <f t="shared" si="2"/>
        <v>0.96797358</v>
      </c>
    </row>
    <row r="45" spans="1:8" ht="38.25" customHeight="1">
      <c r="A45" s="4798"/>
      <c r="B45" s="4800"/>
      <c r="C45" s="81" t="s">
        <v>58</v>
      </c>
      <c r="D45" s="82">
        <v>2058</v>
      </c>
      <c r="E45" s="23">
        <v>375000</v>
      </c>
      <c r="F45" s="24">
        <v>375000</v>
      </c>
      <c r="G45" s="25">
        <v>362989.8</v>
      </c>
      <c r="H45" s="26">
        <f t="shared" si="2"/>
        <v>0.96797279999999997</v>
      </c>
    </row>
    <row r="46" spans="1:8" ht="39.75" customHeight="1">
      <c r="A46" s="4798"/>
      <c r="B46" s="4800"/>
      <c r="C46" s="81" t="s">
        <v>59</v>
      </c>
      <c r="D46" s="82">
        <v>2059</v>
      </c>
      <c r="E46" s="23">
        <v>125000</v>
      </c>
      <c r="F46" s="24">
        <v>125000</v>
      </c>
      <c r="G46" s="25">
        <v>120996.99</v>
      </c>
      <c r="H46" s="26">
        <f t="shared" si="2"/>
        <v>0.96797591999999999</v>
      </c>
    </row>
    <row r="47" spans="1:8" ht="15.75" thickBot="1">
      <c r="A47" s="4799"/>
      <c r="B47" s="4719" t="s">
        <v>27</v>
      </c>
      <c r="C47" s="4720"/>
      <c r="D47" s="83"/>
      <c r="E47" s="53">
        <v>0</v>
      </c>
      <c r="F47" s="53">
        <v>0</v>
      </c>
      <c r="G47" s="441">
        <v>0</v>
      </c>
      <c r="H47" s="447"/>
    </row>
    <row r="48" spans="1:8" ht="15.75" customHeight="1" thickBot="1">
      <c r="A48" s="534" t="s">
        <v>60</v>
      </c>
      <c r="B48" s="638"/>
      <c r="C48" s="645" t="s">
        <v>61</v>
      </c>
      <c r="D48" s="640"/>
      <c r="E48" s="84">
        <f t="shared" ref="E48:G48" si="13">SUM(E49)</f>
        <v>1526</v>
      </c>
      <c r="F48" s="84">
        <f t="shared" si="13"/>
        <v>1526</v>
      </c>
      <c r="G48" s="85">
        <f t="shared" si="13"/>
        <v>2181.91</v>
      </c>
      <c r="H48" s="16">
        <f t="shared" si="2"/>
        <v>1.4298230668414154</v>
      </c>
    </row>
    <row r="49" spans="1:8" ht="15" customHeight="1" thickBot="1">
      <c r="A49" s="4801"/>
      <c r="B49" s="632" t="s">
        <v>62</v>
      </c>
      <c r="C49" s="18" t="s">
        <v>49</v>
      </c>
      <c r="D49" s="19"/>
      <c r="E49" s="41">
        <f>SUM(E53,E50)</f>
        <v>1526</v>
      </c>
      <c r="F49" s="41">
        <f>SUM(F53,F50)</f>
        <v>1526</v>
      </c>
      <c r="G49" s="42">
        <f>SUM(G53,G50)</f>
        <v>2181.91</v>
      </c>
      <c r="H49" s="20">
        <f t="shared" si="2"/>
        <v>1.4298230668414154</v>
      </c>
    </row>
    <row r="50" spans="1:8" ht="13.5" customHeight="1">
      <c r="A50" s="4802"/>
      <c r="B50" s="4687" t="s">
        <v>22</v>
      </c>
      <c r="C50" s="4748"/>
      <c r="D50" s="549"/>
      <c r="E50" s="502">
        <f>SUM(E51:E52)</f>
        <v>1526</v>
      </c>
      <c r="F50" s="502">
        <f>SUM(F51:F52)</f>
        <v>1526</v>
      </c>
      <c r="G50" s="576">
        <f>SUM(G51:G52)</f>
        <v>2181.91</v>
      </c>
      <c r="H50" s="21">
        <f t="shared" si="2"/>
        <v>1.4298230668414154</v>
      </c>
    </row>
    <row r="51" spans="1:8" ht="37.5" customHeight="1">
      <c r="A51" s="4802"/>
      <c r="B51" s="642"/>
      <c r="C51" s="86" t="s">
        <v>63</v>
      </c>
      <c r="D51" s="633" t="s">
        <v>44</v>
      </c>
      <c r="E51" s="87">
        <v>0</v>
      </c>
      <c r="F51" s="87">
        <v>0</v>
      </c>
      <c r="G51" s="643">
        <v>4.87</v>
      </c>
      <c r="H51" s="60"/>
    </row>
    <row r="52" spans="1:8" ht="37.5" customHeight="1">
      <c r="A52" s="4802"/>
      <c r="B52" s="606"/>
      <c r="C52" s="644" t="s">
        <v>64</v>
      </c>
      <c r="D52" s="636">
        <v>2360</v>
      </c>
      <c r="E52" s="23">
        <v>1526</v>
      </c>
      <c r="F52" s="24">
        <v>1526</v>
      </c>
      <c r="G52" s="25">
        <v>2177.04</v>
      </c>
      <c r="H52" s="26">
        <f t="shared" si="2"/>
        <v>1.4266317169069462</v>
      </c>
    </row>
    <row r="53" spans="1:8" ht="14.25" customHeight="1" thickBot="1">
      <c r="A53" s="4803"/>
      <c r="B53" s="4719" t="s">
        <v>65</v>
      </c>
      <c r="C53" s="4720"/>
      <c r="D53" s="52"/>
      <c r="E53" s="421">
        <v>0</v>
      </c>
      <c r="F53" s="421">
        <v>0</v>
      </c>
      <c r="G53" s="54">
        <v>0</v>
      </c>
      <c r="H53" s="63"/>
    </row>
    <row r="54" spans="1:8" ht="15.75" thickBot="1">
      <c r="A54" s="534" t="s">
        <v>66</v>
      </c>
      <c r="B54" s="535"/>
      <c r="C54" s="536" t="s">
        <v>67</v>
      </c>
      <c r="D54" s="537"/>
      <c r="E54" s="538">
        <f>SUM(E55)</f>
        <v>0</v>
      </c>
      <c r="F54" s="538">
        <f>SUM(F55)</f>
        <v>85581</v>
      </c>
      <c r="G54" s="539">
        <f>SUM(G55)</f>
        <v>28540.65</v>
      </c>
      <c r="H54" s="16">
        <f t="shared" si="2"/>
        <v>0.33349283135275354</v>
      </c>
    </row>
    <row r="55" spans="1:8" ht="15.75" thickBot="1">
      <c r="A55" s="4797"/>
      <c r="B55" s="540" t="s">
        <v>68</v>
      </c>
      <c r="C55" s="541" t="s">
        <v>69</v>
      </c>
      <c r="D55" s="542"/>
      <c r="E55" s="543">
        <f>SUM(E60,E56)</f>
        <v>0</v>
      </c>
      <c r="F55" s="543">
        <f>SUM(F60,F56)</f>
        <v>85581</v>
      </c>
      <c r="G55" s="544">
        <f>SUM(G60,G56)</f>
        <v>28540.65</v>
      </c>
      <c r="H55" s="20">
        <f t="shared" si="2"/>
        <v>0.33349283135275354</v>
      </c>
    </row>
    <row r="56" spans="1:8">
      <c r="A56" s="4798"/>
      <c r="B56" s="4688" t="s">
        <v>22</v>
      </c>
      <c r="C56" s="4688"/>
      <c r="D56" s="545"/>
      <c r="E56" s="546">
        <f>SUM(E58:E59)</f>
        <v>0</v>
      </c>
      <c r="F56" s="546">
        <f t="shared" ref="F56:G56" si="14">SUM(F58:F59)</f>
        <v>21752</v>
      </c>
      <c r="G56" s="547">
        <f t="shared" si="14"/>
        <v>21749.82</v>
      </c>
      <c r="H56" s="21">
        <f t="shared" si="2"/>
        <v>0.99989977933063623</v>
      </c>
    </row>
    <row r="57" spans="1:8" ht="15" hidden="1" customHeight="1">
      <c r="A57" s="4798"/>
      <c r="B57" s="4745"/>
      <c r="C57" s="459"/>
      <c r="D57" s="525"/>
      <c r="E57" s="526"/>
      <c r="F57" s="527"/>
      <c r="G57" s="25"/>
      <c r="H57" s="60"/>
    </row>
    <row r="58" spans="1:8" ht="51">
      <c r="A58" s="4798"/>
      <c r="B58" s="4746"/>
      <c r="C58" s="524" t="s">
        <v>70</v>
      </c>
      <c r="D58" s="525">
        <v>2919</v>
      </c>
      <c r="E58" s="526">
        <v>0</v>
      </c>
      <c r="F58" s="527">
        <v>4269</v>
      </c>
      <c r="G58" s="25">
        <v>4268.9799999999996</v>
      </c>
      <c r="H58" s="26">
        <f t="shared" si="2"/>
        <v>0.99999531506207529</v>
      </c>
    </row>
    <row r="59" spans="1:8" ht="38.25">
      <c r="A59" s="4798"/>
      <c r="B59" s="4747"/>
      <c r="C59" s="548" t="s">
        <v>71</v>
      </c>
      <c r="D59" s="525">
        <v>2959</v>
      </c>
      <c r="E59" s="526">
        <v>0</v>
      </c>
      <c r="F59" s="527">
        <v>17483</v>
      </c>
      <c r="G59" s="25">
        <v>17480.84</v>
      </c>
      <c r="H59" s="26">
        <f t="shared" si="2"/>
        <v>0.99987645140994108</v>
      </c>
    </row>
    <row r="60" spans="1:8">
      <c r="A60" s="4798"/>
      <c r="B60" s="4790" t="s">
        <v>72</v>
      </c>
      <c r="C60" s="4791"/>
      <c r="D60" s="549"/>
      <c r="E60" s="550">
        <f>SUM(E61:E62)</f>
        <v>0</v>
      </c>
      <c r="F60" s="550">
        <f t="shared" ref="F60:G60" si="15">SUM(F61:F62)</f>
        <v>63829</v>
      </c>
      <c r="G60" s="551">
        <f t="shared" si="15"/>
        <v>6790.83</v>
      </c>
      <c r="H60" s="21">
        <f t="shared" si="2"/>
        <v>0.10639098215544658</v>
      </c>
    </row>
    <row r="61" spans="1:8" ht="63.75">
      <c r="A61" s="4798"/>
      <c r="B61" s="552"/>
      <c r="C61" s="86" t="s">
        <v>73</v>
      </c>
      <c r="D61" s="4792">
        <v>6669</v>
      </c>
      <c r="E61" s="531">
        <v>0</v>
      </c>
      <c r="F61" s="532">
        <v>1535</v>
      </c>
      <c r="G61" s="533">
        <v>1534.45</v>
      </c>
      <c r="H61" s="26">
        <f t="shared" si="2"/>
        <v>0.99964169381107493</v>
      </c>
    </row>
    <row r="62" spans="1:8" ht="66.75" customHeight="1" thickBot="1">
      <c r="A62" s="4799"/>
      <c r="B62" s="553"/>
      <c r="C62" s="530" t="s">
        <v>74</v>
      </c>
      <c r="D62" s="4793"/>
      <c r="E62" s="528">
        <v>0</v>
      </c>
      <c r="F62" s="529">
        <v>62294</v>
      </c>
      <c r="G62" s="449">
        <v>5256.38</v>
      </c>
      <c r="H62" s="450">
        <f t="shared" si="2"/>
        <v>8.4380197129739626E-2</v>
      </c>
    </row>
    <row r="63" spans="1:8" ht="16.5" hidden="1" customHeight="1">
      <c r="A63" s="33"/>
      <c r="B63" s="88" t="s">
        <v>75</v>
      </c>
      <c r="C63" s="89" t="s">
        <v>76</v>
      </c>
      <c r="D63" s="89"/>
      <c r="E63" s="90"/>
      <c r="F63" s="91"/>
      <c r="G63" s="92"/>
      <c r="H63" s="93" t="e">
        <f t="shared" si="2"/>
        <v>#DIV/0!</v>
      </c>
    </row>
    <row r="64" spans="1:8" ht="16.5" hidden="1" customHeight="1">
      <c r="A64" s="33"/>
      <c r="B64" s="4794" t="s">
        <v>22</v>
      </c>
      <c r="C64" s="4794"/>
      <c r="D64" s="94"/>
      <c r="E64" s="95"/>
      <c r="F64" s="96"/>
      <c r="G64" s="97"/>
      <c r="H64" s="49" t="e">
        <f t="shared" si="2"/>
        <v>#DIV/0!</v>
      </c>
    </row>
    <row r="65" spans="1:11" ht="51.75" hidden="1" thickBot="1">
      <c r="A65" s="33"/>
      <c r="B65" s="98"/>
      <c r="C65" s="99" t="s">
        <v>77</v>
      </c>
      <c r="D65" s="100" t="s">
        <v>78</v>
      </c>
      <c r="E65" s="101"/>
      <c r="F65" s="102"/>
      <c r="G65" s="39"/>
      <c r="H65" s="49" t="e">
        <f t="shared" si="2"/>
        <v>#DIV/0!</v>
      </c>
    </row>
    <row r="66" spans="1:11" ht="51" hidden="1" customHeight="1">
      <c r="A66" s="33"/>
      <c r="B66" s="103"/>
      <c r="C66" s="99" t="s">
        <v>79</v>
      </c>
      <c r="D66" s="100">
        <v>2919</v>
      </c>
      <c r="E66" s="101">
        <v>0</v>
      </c>
      <c r="F66" s="102">
        <v>0</v>
      </c>
      <c r="G66" s="39"/>
      <c r="H66" s="49" t="e">
        <f t="shared" si="2"/>
        <v>#DIV/0!</v>
      </c>
    </row>
    <row r="67" spans="1:11" ht="0.75" hidden="1" customHeight="1">
      <c r="A67" s="33"/>
      <c r="B67" s="103"/>
      <c r="C67" s="99" t="s">
        <v>80</v>
      </c>
      <c r="D67" s="100">
        <v>2957</v>
      </c>
      <c r="E67" s="101"/>
      <c r="F67" s="102">
        <v>0</v>
      </c>
      <c r="G67" s="39"/>
      <c r="H67" s="49" t="e">
        <f t="shared" si="2"/>
        <v>#DIV/0!</v>
      </c>
    </row>
    <row r="68" spans="1:11" ht="63.75" hidden="1" customHeight="1">
      <c r="A68" s="33"/>
      <c r="B68" s="104"/>
      <c r="C68" s="61" t="s">
        <v>81</v>
      </c>
      <c r="D68" s="100">
        <v>6660</v>
      </c>
      <c r="E68" s="101"/>
      <c r="F68" s="102"/>
      <c r="G68" s="39"/>
      <c r="H68" s="49" t="e">
        <f t="shared" si="2"/>
        <v>#DIV/0!</v>
      </c>
    </row>
    <row r="69" spans="1:11" ht="15" hidden="1" customHeight="1" thickBot="1">
      <c r="A69" s="33"/>
      <c r="B69" s="4795" t="s">
        <v>72</v>
      </c>
      <c r="C69" s="4796"/>
      <c r="D69" s="105"/>
      <c r="E69" s="106">
        <v>0</v>
      </c>
      <c r="F69" s="107">
        <v>0</v>
      </c>
      <c r="G69" s="108">
        <v>0</v>
      </c>
      <c r="H69" s="40" t="e">
        <f t="shared" si="2"/>
        <v>#DIV/0!</v>
      </c>
    </row>
    <row r="70" spans="1:11" ht="15.75" customHeight="1" thickBot="1">
      <c r="A70" s="109">
        <v>600</v>
      </c>
      <c r="B70" s="110"/>
      <c r="C70" s="111" t="s">
        <v>82</v>
      </c>
      <c r="D70" s="112"/>
      <c r="E70" s="84">
        <f>SUM(E71,E84,E93,E101,E106,E144,)</f>
        <v>233868343</v>
      </c>
      <c r="F70" s="84">
        <f>SUM(F71,F84,F93,F101,F106,F144,)</f>
        <v>237373305</v>
      </c>
      <c r="G70" s="85">
        <f>SUM(G71,G84,G93,G101,G106,G144,)</f>
        <v>267072925.67000005</v>
      </c>
      <c r="H70" s="16">
        <f t="shared" si="2"/>
        <v>1.1251177788083628</v>
      </c>
    </row>
    <row r="71" spans="1:11" ht="15" customHeight="1" thickBot="1">
      <c r="A71" s="398"/>
      <c r="B71" s="113">
        <v>60001</v>
      </c>
      <c r="C71" s="18" t="s">
        <v>83</v>
      </c>
      <c r="D71" s="19"/>
      <c r="E71" s="79">
        <f>SUM(E72,E81)</f>
        <v>32444879</v>
      </c>
      <c r="F71" s="79">
        <f>SUM(F72,F81)</f>
        <v>11543024</v>
      </c>
      <c r="G71" s="80">
        <f>SUM(G72,G81)</f>
        <v>33078351.77</v>
      </c>
      <c r="H71" s="20">
        <f t="shared" si="2"/>
        <v>2.8656573676014188</v>
      </c>
    </row>
    <row r="72" spans="1:11">
      <c r="A72" s="399"/>
      <c r="B72" s="4681" t="s">
        <v>22</v>
      </c>
      <c r="C72" s="4703"/>
      <c r="D72" s="43"/>
      <c r="E72" s="44">
        <f>SUM(E73:E78)</f>
        <v>29444879</v>
      </c>
      <c r="F72" s="44">
        <f>SUM(F73:F78)</f>
        <v>8543024</v>
      </c>
      <c r="G72" s="45">
        <f>SUM(G73:G78)</f>
        <v>30078351.77</v>
      </c>
      <c r="H72" s="21">
        <f t="shared" si="2"/>
        <v>3.5208085298601524</v>
      </c>
    </row>
    <row r="73" spans="1:11">
      <c r="A73" s="114"/>
      <c r="B73" s="115"/>
      <c r="C73" s="116" t="s">
        <v>84</v>
      </c>
      <c r="D73" s="117" t="s">
        <v>24</v>
      </c>
      <c r="E73" s="23">
        <v>21478029</v>
      </c>
      <c r="F73" s="24">
        <v>0</v>
      </c>
      <c r="G73" s="25">
        <v>21478029.280000001</v>
      </c>
      <c r="H73" s="26"/>
    </row>
    <row r="74" spans="1:11">
      <c r="A74" s="114"/>
      <c r="B74" s="115"/>
      <c r="C74" s="4786" t="s">
        <v>1263</v>
      </c>
      <c r="D74" s="117" t="s">
        <v>44</v>
      </c>
      <c r="E74" s="23">
        <v>0</v>
      </c>
      <c r="F74" s="24">
        <v>0</v>
      </c>
      <c r="G74" s="25">
        <v>229.61</v>
      </c>
      <c r="H74" s="26"/>
    </row>
    <row r="75" spans="1:11" ht="74.25" customHeight="1">
      <c r="A75" s="114"/>
      <c r="B75" s="115"/>
      <c r="C75" s="4787"/>
      <c r="D75" s="117" t="s">
        <v>33</v>
      </c>
      <c r="E75" s="59">
        <v>0</v>
      </c>
      <c r="F75" s="24">
        <v>0</v>
      </c>
      <c r="G75" s="25">
        <v>58844.7</v>
      </c>
      <c r="H75" s="26"/>
    </row>
    <row r="76" spans="1:11" ht="42" customHeight="1" thickBot="1">
      <c r="A76" s="120"/>
      <c r="B76" s="121"/>
      <c r="C76" s="1117" t="s">
        <v>85</v>
      </c>
      <c r="D76" s="1118" t="s">
        <v>86</v>
      </c>
      <c r="E76" s="122">
        <v>3875000</v>
      </c>
      <c r="F76" s="448">
        <v>3875000</v>
      </c>
      <c r="G76" s="449">
        <v>3875000</v>
      </c>
      <c r="H76" s="450">
        <f t="shared" ref="H76:H141" si="16">G76/F76</f>
        <v>1</v>
      </c>
      <c r="K76" s="119"/>
    </row>
    <row r="77" spans="1:11" ht="42" customHeight="1">
      <c r="A77" s="114"/>
      <c r="B77" s="200"/>
      <c r="C77" s="1116" t="s">
        <v>87</v>
      </c>
      <c r="D77" s="1067" t="s">
        <v>88</v>
      </c>
      <c r="E77" s="59">
        <v>0</v>
      </c>
      <c r="F77" s="123">
        <v>63699</v>
      </c>
      <c r="G77" s="124">
        <v>61923.18</v>
      </c>
      <c r="H77" s="125">
        <f t="shared" si="16"/>
        <v>0.97212169735788634</v>
      </c>
    </row>
    <row r="78" spans="1:11" ht="39" customHeight="1">
      <c r="A78" s="114"/>
      <c r="B78" s="115"/>
      <c r="C78" s="118" t="s">
        <v>89</v>
      </c>
      <c r="D78" s="29" t="s">
        <v>90</v>
      </c>
      <c r="E78" s="59">
        <v>4091850</v>
      </c>
      <c r="F78" s="123">
        <v>4604325</v>
      </c>
      <c r="G78" s="124">
        <v>4604325</v>
      </c>
      <c r="H78" s="125">
        <f t="shared" si="16"/>
        <v>1</v>
      </c>
    </row>
    <row r="79" spans="1:11" ht="42" hidden="1" customHeight="1">
      <c r="A79" s="114"/>
      <c r="B79" s="121"/>
      <c r="C79" s="126" t="s">
        <v>91</v>
      </c>
      <c r="D79" s="127" t="s">
        <v>92</v>
      </c>
      <c r="E79" s="128">
        <v>0</v>
      </c>
      <c r="F79" s="24"/>
      <c r="G79" s="25"/>
      <c r="H79" s="60" t="e">
        <f t="shared" si="16"/>
        <v>#DIV/0!</v>
      </c>
    </row>
    <row r="80" spans="1:11" ht="54" hidden="1" customHeight="1">
      <c r="A80" s="114"/>
      <c r="B80" s="115"/>
      <c r="C80" s="129" t="s">
        <v>93</v>
      </c>
      <c r="D80" s="130" t="s">
        <v>92</v>
      </c>
      <c r="E80" s="37"/>
      <c r="F80" s="24"/>
      <c r="G80" s="25"/>
      <c r="H80" s="60" t="e">
        <f t="shared" si="16"/>
        <v>#DIV/0!</v>
      </c>
    </row>
    <row r="81" spans="1:8">
      <c r="A81" s="114"/>
      <c r="B81" s="4788" t="s">
        <v>72</v>
      </c>
      <c r="C81" s="4788"/>
      <c r="D81" s="131"/>
      <c r="E81" s="132">
        <f>SUM(E83)</f>
        <v>3000000</v>
      </c>
      <c r="F81" s="132">
        <f>SUM(F83)</f>
        <v>3000000</v>
      </c>
      <c r="G81" s="133">
        <f>SUM(G83)</f>
        <v>3000000</v>
      </c>
      <c r="H81" s="32">
        <f t="shared" si="16"/>
        <v>1</v>
      </c>
    </row>
    <row r="82" spans="1:8" ht="10.5" hidden="1" customHeight="1">
      <c r="A82" s="114"/>
      <c r="B82" s="400"/>
      <c r="C82" s="401" t="s">
        <v>94</v>
      </c>
      <c r="D82" s="134">
        <v>6257</v>
      </c>
      <c r="E82" s="122"/>
      <c r="F82" s="38"/>
      <c r="G82" s="25"/>
      <c r="H82" s="60" t="e">
        <f t="shared" si="16"/>
        <v>#DIV/0!</v>
      </c>
    </row>
    <row r="83" spans="1:8" ht="42.75" customHeight="1" thickBot="1">
      <c r="A83" s="114"/>
      <c r="B83" s="402"/>
      <c r="C83" s="81" t="s">
        <v>95</v>
      </c>
      <c r="D83" s="134">
        <v>6350</v>
      </c>
      <c r="E83" s="23">
        <v>3000000</v>
      </c>
      <c r="F83" s="24">
        <v>3000000</v>
      </c>
      <c r="G83" s="78">
        <v>3000000</v>
      </c>
      <c r="H83" s="135">
        <f t="shared" si="16"/>
        <v>1</v>
      </c>
    </row>
    <row r="84" spans="1:8" ht="17.25" customHeight="1" thickBot="1">
      <c r="A84" s="114"/>
      <c r="B84" s="113">
        <v>60002</v>
      </c>
      <c r="C84" s="18" t="s">
        <v>96</v>
      </c>
      <c r="D84" s="19"/>
      <c r="E84" s="41">
        <f>SUM(E85,E87)</f>
        <v>22286635</v>
      </c>
      <c r="F84" s="41">
        <f>SUM(F85,F87)</f>
        <v>87171319</v>
      </c>
      <c r="G84" s="42">
        <f>SUM(G85,G87)</f>
        <v>82297037.550000012</v>
      </c>
      <c r="H84" s="20">
        <f t="shared" si="16"/>
        <v>0.94408388554955802</v>
      </c>
    </row>
    <row r="85" spans="1:8">
      <c r="A85" s="114"/>
      <c r="B85" s="4680" t="s">
        <v>97</v>
      </c>
      <c r="C85" s="4785"/>
      <c r="D85" s="43"/>
      <c r="E85" s="44">
        <f t="shared" ref="E85:G85" si="17">SUM(E86)</f>
        <v>0</v>
      </c>
      <c r="F85" s="44">
        <f t="shared" si="17"/>
        <v>0</v>
      </c>
      <c r="G85" s="45">
        <f t="shared" si="17"/>
        <v>0</v>
      </c>
      <c r="H85" s="21"/>
    </row>
    <row r="86" spans="1:8" ht="42" hidden="1" customHeight="1">
      <c r="A86" s="114"/>
      <c r="B86" s="27"/>
      <c r="C86" s="77" t="s">
        <v>89</v>
      </c>
      <c r="D86" s="136" t="s">
        <v>90</v>
      </c>
      <c r="E86" s="24"/>
      <c r="F86" s="24"/>
      <c r="G86" s="25"/>
      <c r="H86" s="32" t="e">
        <f t="shared" si="16"/>
        <v>#DIV/0!</v>
      </c>
    </row>
    <row r="87" spans="1:8">
      <c r="A87" s="114"/>
      <c r="B87" s="4713" t="s">
        <v>72</v>
      </c>
      <c r="C87" s="4789"/>
      <c r="D87" s="131"/>
      <c r="E87" s="31">
        <f>SUM(E89:E92)</f>
        <v>22286635</v>
      </c>
      <c r="F87" s="31">
        <f>SUM(F89:F92)</f>
        <v>87171319</v>
      </c>
      <c r="G87" s="73">
        <f>SUM(G89:G92)</f>
        <v>82297037.550000012</v>
      </c>
      <c r="H87" s="32">
        <f t="shared" si="16"/>
        <v>0.94408388554955802</v>
      </c>
    </row>
    <row r="88" spans="1:8" ht="63.75" hidden="1" customHeight="1">
      <c r="A88" s="114"/>
      <c r="B88" s="137"/>
      <c r="C88" s="138" t="s">
        <v>98</v>
      </c>
      <c r="D88" s="139">
        <v>6207</v>
      </c>
      <c r="E88" s="101">
        <v>0</v>
      </c>
      <c r="F88" s="24"/>
      <c r="G88" s="25"/>
      <c r="H88" s="60" t="e">
        <f t="shared" si="16"/>
        <v>#DIV/0!</v>
      </c>
    </row>
    <row r="89" spans="1:8" ht="63.75">
      <c r="A89" s="114"/>
      <c r="B89" s="140"/>
      <c r="C89" s="141" t="s">
        <v>461</v>
      </c>
      <c r="D89" s="142">
        <v>6207</v>
      </c>
      <c r="E89" s="23">
        <v>0</v>
      </c>
      <c r="F89" s="24">
        <v>58498482</v>
      </c>
      <c r="G89" s="25">
        <v>28898546.530000001</v>
      </c>
      <c r="H89" s="26">
        <f t="shared" si="16"/>
        <v>0.49400506717422171</v>
      </c>
    </row>
    <row r="90" spans="1:8" ht="52.5" customHeight="1">
      <c r="A90" s="114"/>
      <c r="B90" s="140"/>
      <c r="C90" s="143" t="s">
        <v>99</v>
      </c>
      <c r="D90" s="144">
        <v>6257</v>
      </c>
      <c r="E90" s="59">
        <v>22286635</v>
      </c>
      <c r="F90" s="123">
        <v>22464727</v>
      </c>
      <c r="G90" s="124">
        <v>23169636.260000002</v>
      </c>
      <c r="H90" s="125">
        <f t="shared" si="16"/>
        <v>1.0313784921579505</v>
      </c>
    </row>
    <row r="91" spans="1:8" ht="69.75" customHeight="1">
      <c r="A91" s="114"/>
      <c r="B91" s="1052"/>
      <c r="C91" s="143" t="s">
        <v>462</v>
      </c>
      <c r="D91" s="82">
        <v>6257</v>
      </c>
      <c r="E91" s="1053">
        <v>0</v>
      </c>
      <c r="F91" s="24">
        <v>0</v>
      </c>
      <c r="G91" s="682">
        <v>24020744.760000002</v>
      </c>
      <c r="H91" s="683"/>
    </row>
    <row r="92" spans="1:8" ht="42" customHeight="1" thickBot="1">
      <c r="A92" s="120"/>
      <c r="B92" s="145"/>
      <c r="C92" s="146" t="s">
        <v>100</v>
      </c>
      <c r="D92" s="147">
        <v>6300</v>
      </c>
      <c r="E92" s="122">
        <v>0</v>
      </c>
      <c r="F92" s="448">
        <v>6208110</v>
      </c>
      <c r="G92" s="449">
        <v>6208110</v>
      </c>
      <c r="H92" s="450">
        <f t="shared" si="16"/>
        <v>1</v>
      </c>
    </row>
    <row r="93" spans="1:8" ht="18.75" customHeight="1" thickBot="1">
      <c r="A93" s="114"/>
      <c r="B93" s="153">
        <v>60003</v>
      </c>
      <c r="C93" s="154" t="s">
        <v>101</v>
      </c>
      <c r="D93" s="155"/>
      <c r="E93" s="251">
        <f t="shared" ref="E93:G93" si="18">SUM(E94,E100)</f>
        <v>51873000</v>
      </c>
      <c r="F93" s="251">
        <f t="shared" si="18"/>
        <v>63019114</v>
      </c>
      <c r="G93" s="478">
        <f t="shared" si="18"/>
        <v>63784657.520000003</v>
      </c>
      <c r="H93" s="158">
        <f t="shared" si="16"/>
        <v>1.0121477988408407</v>
      </c>
    </row>
    <row r="94" spans="1:8" ht="15" customHeight="1">
      <c r="A94" s="114"/>
      <c r="B94" s="4681" t="s">
        <v>22</v>
      </c>
      <c r="C94" s="4703"/>
      <c r="D94" s="43"/>
      <c r="E94" s="44">
        <f>SUM(E95:E99)</f>
        <v>51873000</v>
      </c>
      <c r="F94" s="44">
        <f>SUM(F95:F99)</f>
        <v>63019114</v>
      </c>
      <c r="G94" s="45">
        <f>SUM(G95:G99)</f>
        <v>63784657.520000003</v>
      </c>
      <c r="H94" s="21">
        <f t="shared" si="16"/>
        <v>1.0121477988408407</v>
      </c>
    </row>
    <row r="95" spans="1:8" ht="27" customHeight="1">
      <c r="A95" s="114"/>
      <c r="B95" s="148"/>
      <c r="C95" s="149" t="s">
        <v>102</v>
      </c>
      <c r="D95" s="28" t="s">
        <v>103</v>
      </c>
      <c r="E95" s="23">
        <v>0</v>
      </c>
      <c r="F95" s="24">
        <v>0</v>
      </c>
      <c r="G95" s="25">
        <v>244.63</v>
      </c>
      <c r="H95" s="60"/>
    </row>
    <row r="96" spans="1:8" ht="39.75" customHeight="1">
      <c r="A96" s="114"/>
      <c r="B96" s="150"/>
      <c r="C96" s="86" t="s">
        <v>1264</v>
      </c>
      <c r="D96" s="28" t="s">
        <v>78</v>
      </c>
      <c r="E96" s="23">
        <v>0</v>
      </c>
      <c r="F96" s="24">
        <v>0</v>
      </c>
      <c r="G96" s="25">
        <v>266</v>
      </c>
      <c r="H96" s="60"/>
    </row>
    <row r="97" spans="1:8" ht="40.5" customHeight="1">
      <c r="A97" s="114"/>
      <c r="B97" s="4757"/>
      <c r="C97" s="149" t="s">
        <v>51</v>
      </c>
      <c r="D97" s="28">
        <v>2210</v>
      </c>
      <c r="E97" s="23">
        <v>51873000</v>
      </c>
      <c r="F97" s="24">
        <v>63019114</v>
      </c>
      <c r="G97" s="25">
        <v>63019113.439999998</v>
      </c>
      <c r="H97" s="26">
        <f t="shared" si="16"/>
        <v>0.99999999111380711</v>
      </c>
    </row>
    <row r="98" spans="1:8" ht="32.25" customHeight="1">
      <c r="A98" s="114"/>
      <c r="B98" s="4757"/>
      <c r="C98" s="57" t="s">
        <v>1265</v>
      </c>
      <c r="D98" s="22" t="s">
        <v>46</v>
      </c>
      <c r="E98" s="23">
        <v>0</v>
      </c>
      <c r="F98" s="24">
        <v>0</v>
      </c>
      <c r="G98" s="25">
        <v>765033.45</v>
      </c>
      <c r="H98" s="60"/>
    </row>
    <row r="99" spans="1:8" ht="29.25" hidden="1" customHeight="1">
      <c r="A99" s="114"/>
      <c r="B99" s="4758"/>
      <c r="C99" s="151" t="s">
        <v>104</v>
      </c>
      <c r="D99" s="22" t="s">
        <v>92</v>
      </c>
      <c r="E99" s="23"/>
      <c r="F99" s="24"/>
      <c r="G99" s="25"/>
      <c r="H99" s="60"/>
    </row>
    <row r="100" spans="1:8" ht="15.75" thickBot="1">
      <c r="A100" s="114"/>
      <c r="B100" s="4759" t="s">
        <v>27</v>
      </c>
      <c r="C100" s="4686"/>
      <c r="D100" s="83"/>
      <c r="E100" s="53">
        <v>0</v>
      </c>
      <c r="F100" s="53">
        <v>0</v>
      </c>
      <c r="G100" s="54">
        <v>0</v>
      </c>
      <c r="H100" s="63"/>
    </row>
    <row r="101" spans="1:8" ht="15.75" thickBot="1">
      <c r="A101" s="114"/>
      <c r="B101" s="153">
        <v>60004</v>
      </c>
      <c r="C101" s="154" t="s">
        <v>105</v>
      </c>
      <c r="D101" s="155"/>
      <c r="E101" s="156">
        <f>SUM(E102)</f>
        <v>100000</v>
      </c>
      <c r="F101" s="156">
        <f>SUM(F102)</f>
        <v>100000</v>
      </c>
      <c r="G101" s="157">
        <f>SUM(G102)</f>
        <v>24372.400000000001</v>
      </c>
      <c r="H101" s="158">
        <f t="shared" si="16"/>
        <v>0.24372400000000002</v>
      </c>
    </row>
    <row r="102" spans="1:8">
      <c r="A102" s="114"/>
      <c r="B102" s="4781" t="s">
        <v>22</v>
      </c>
      <c r="C102" s="4782"/>
      <c r="D102" s="159"/>
      <c r="E102" s="55">
        <f t="shared" ref="E102:G102" si="19">SUM(E103:E104)</f>
        <v>100000</v>
      </c>
      <c r="F102" s="55">
        <f t="shared" si="19"/>
        <v>100000</v>
      </c>
      <c r="G102" s="56">
        <f t="shared" si="19"/>
        <v>24372.400000000001</v>
      </c>
      <c r="H102" s="21">
        <f t="shared" si="16"/>
        <v>0.24372400000000002</v>
      </c>
    </row>
    <row r="103" spans="1:8" ht="18" customHeight="1">
      <c r="A103" s="114"/>
      <c r="B103" s="4783"/>
      <c r="C103" s="160" t="s">
        <v>106</v>
      </c>
      <c r="D103" s="161" t="s">
        <v>107</v>
      </c>
      <c r="E103" s="23">
        <v>100000</v>
      </c>
      <c r="F103" s="24">
        <v>100000</v>
      </c>
      <c r="G103" s="25">
        <v>23664</v>
      </c>
      <c r="H103" s="26">
        <f>G103/F103</f>
        <v>0.23663999999999999</v>
      </c>
    </row>
    <row r="104" spans="1:8" ht="38.25" customHeight="1">
      <c r="A104" s="114"/>
      <c r="B104" s="4784"/>
      <c r="C104" s="160" t="s">
        <v>64</v>
      </c>
      <c r="D104" s="162" t="s">
        <v>108</v>
      </c>
      <c r="E104" s="163">
        <v>0</v>
      </c>
      <c r="F104" s="24">
        <v>0</v>
      </c>
      <c r="G104" s="25">
        <v>708.4</v>
      </c>
      <c r="H104" s="60"/>
    </row>
    <row r="105" spans="1:8" ht="15.75" thickBot="1">
      <c r="A105" s="114"/>
      <c r="B105" s="4759" t="s">
        <v>27</v>
      </c>
      <c r="C105" s="4720"/>
      <c r="D105" s="52"/>
      <c r="E105" s="53">
        <v>0</v>
      </c>
      <c r="F105" s="53">
        <v>0</v>
      </c>
      <c r="G105" s="54">
        <v>0</v>
      </c>
      <c r="H105" s="63"/>
    </row>
    <row r="106" spans="1:8" ht="15.75" thickBot="1">
      <c r="A106" s="114"/>
      <c r="B106" s="113">
        <v>60013</v>
      </c>
      <c r="C106" s="18" t="s">
        <v>109</v>
      </c>
      <c r="D106" s="19"/>
      <c r="E106" s="79">
        <f>SUM(E123,E107)</f>
        <v>126869888</v>
      </c>
      <c r="F106" s="769">
        <f>SUM(F123,F107)</f>
        <v>75259363</v>
      </c>
      <c r="G106" s="770">
        <f>SUM(G123,G107)</f>
        <v>87606838.350000009</v>
      </c>
      <c r="H106" s="742">
        <f t="shared" si="16"/>
        <v>1.1640656372549951</v>
      </c>
    </row>
    <row r="107" spans="1:8">
      <c r="A107" s="114"/>
      <c r="B107" s="4680" t="s">
        <v>22</v>
      </c>
      <c r="C107" s="4785"/>
      <c r="D107" s="43"/>
      <c r="E107" s="403">
        <f>SUM(E108:E122)</f>
        <v>1109000</v>
      </c>
      <c r="F107" s="787">
        <f>SUM(F108:F122)</f>
        <v>10594730</v>
      </c>
      <c r="G107" s="788">
        <f>SUM(G108:G122)</f>
        <v>11452557.5</v>
      </c>
      <c r="H107" s="747">
        <f t="shared" si="16"/>
        <v>1.0809673771771438</v>
      </c>
    </row>
    <row r="108" spans="1:8">
      <c r="A108" s="114"/>
      <c r="B108" s="150"/>
      <c r="C108" s="4768" t="s">
        <v>110</v>
      </c>
      <c r="D108" s="221" t="s">
        <v>111</v>
      </c>
      <c r="E108" s="404">
        <v>0</v>
      </c>
      <c r="F108" s="87">
        <v>0</v>
      </c>
      <c r="G108" s="778">
        <v>80107.740000000005</v>
      </c>
      <c r="H108" s="49"/>
    </row>
    <row r="109" spans="1:8">
      <c r="A109" s="114"/>
      <c r="B109" s="150"/>
      <c r="C109" s="4769"/>
      <c r="D109" s="47" t="s">
        <v>112</v>
      </c>
      <c r="E109" s="405">
        <v>0</v>
      </c>
      <c r="F109" s="24">
        <v>0</v>
      </c>
      <c r="G109" s="779">
        <v>44188.49</v>
      </c>
      <c r="H109" s="49"/>
    </row>
    <row r="110" spans="1:8">
      <c r="A110" s="114"/>
      <c r="B110" s="1119"/>
      <c r="C110" s="4769"/>
      <c r="D110" s="161" t="s">
        <v>107</v>
      </c>
      <c r="E110" s="405">
        <v>1100000</v>
      </c>
      <c r="F110" s="24">
        <v>0</v>
      </c>
      <c r="G110" s="779">
        <v>1520139.92</v>
      </c>
      <c r="H110" s="288"/>
    </row>
    <row r="111" spans="1:8">
      <c r="A111" s="114"/>
      <c r="B111" s="1119"/>
      <c r="C111" s="4769"/>
      <c r="D111" s="161" t="s">
        <v>103</v>
      </c>
      <c r="E111" s="405">
        <v>0</v>
      </c>
      <c r="F111" s="24">
        <v>0</v>
      </c>
      <c r="G111" s="779">
        <v>10982.24</v>
      </c>
      <c r="H111" s="288"/>
    </row>
    <row r="112" spans="1:8">
      <c r="A112" s="114"/>
      <c r="B112" s="1119"/>
      <c r="C112" s="4769"/>
      <c r="D112" s="161" t="s">
        <v>113</v>
      </c>
      <c r="E112" s="405">
        <v>0</v>
      </c>
      <c r="F112" s="24">
        <v>0</v>
      </c>
      <c r="G112" s="779">
        <v>1010.73</v>
      </c>
      <c r="H112" s="288"/>
    </row>
    <row r="113" spans="1:8">
      <c r="A113" s="114"/>
      <c r="B113" s="1119"/>
      <c r="C113" s="4769"/>
      <c r="D113" s="161" t="s">
        <v>24</v>
      </c>
      <c r="E113" s="405">
        <v>0</v>
      </c>
      <c r="F113" s="24">
        <v>0</v>
      </c>
      <c r="G113" s="779">
        <v>637.24</v>
      </c>
      <c r="H113" s="288"/>
    </row>
    <row r="114" spans="1:8">
      <c r="A114" s="114"/>
      <c r="B114" s="1119"/>
      <c r="C114" s="4769"/>
      <c r="D114" s="161" t="s">
        <v>25</v>
      </c>
      <c r="E114" s="405">
        <v>0</v>
      </c>
      <c r="F114" s="24">
        <v>0</v>
      </c>
      <c r="G114" s="779">
        <v>2624.48</v>
      </c>
      <c r="H114" s="288"/>
    </row>
    <row r="115" spans="1:8">
      <c r="A115" s="114"/>
      <c r="B115" s="1119"/>
      <c r="C115" s="4769"/>
      <c r="D115" s="161" t="s">
        <v>44</v>
      </c>
      <c r="E115" s="405">
        <v>0</v>
      </c>
      <c r="F115" s="24">
        <v>0</v>
      </c>
      <c r="G115" s="779">
        <v>2407.23</v>
      </c>
      <c r="H115" s="288"/>
    </row>
    <row r="116" spans="1:8">
      <c r="A116" s="114"/>
      <c r="B116" s="1119"/>
      <c r="C116" s="4769"/>
      <c r="D116" s="161" t="s">
        <v>50</v>
      </c>
      <c r="E116" s="405">
        <v>0</v>
      </c>
      <c r="F116" s="24">
        <v>0</v>
      </c>
      <c r="G116" s="779">
        <v>19516.060000000001</v>
      </c>
      <c r="H116" s="288"/>
    </row>
    <row r="117" spans="1:8" ht="17.25" customHeight="1">
      <c r="A117" s="114"/>
      <c r="B117" s="1119"/>
      <c r="C117" s="4769"/>
      <c r="D117" s="161" t="s">
        <v>33</v>
      </c>
      <c r="E117" s="405">
        <v>0</v>
      </c>
      <c r="F117" s="24">
        <v>580306</v>
      </c>
      <c r="G117" s="779">
        <v>-233008.81</v>
      </c>
      <c r="H117" s="288"/>
    </row>
    <row r="118" spans="1:8" ht="14.25" customHeight="1" thickBot="1">
      <c r="A118" s="120"/>
      <c r="B118" s="1122"/>
      <c r="C118" s="4770"/>
      <c r="D118" s="657" t="s">
        <v>26</v>
      </c>
      <c r="E118" s="407">
        <v>9000</v>
      </c>
      <c r="F118" s="448">
        <v>9000</v>
      </c>
      <c r="G118" s="1123">
        <v>0</v>
      </c>
      <c r="H118" s="1124">
        <f>G118/F118</f>
        <v>0</v>
      </c>
    </row>
    <row r="119" spans="1:8" ht="21.75" hidden="1" customHeight="1">
      <c r="A119" s="114"/>
      <c r="B119" s="1119"/>
      <c r="C119" s="1120" t="s">
        <v>114</v>
      </c>
      <c r="D119" s="164" t="s">
        <v>115</v>
      </c>
      <c r="E119" s="165"/>
      <c r="F119" s="170"/>
      <c r="G119" s="1121"/>
      <c r="H119" s="984" t="e">
        <f t="shared" si="16"/>
        <v>#DIV/0!</v>
      </c>
    </row>
    <row r="120" spans="1:8" ht="33.75" customHeight="1">
      <c r="A120" s="114"/>
      <c r="B120" s="1119"/>
      <c r="C120" s="780" t="s">
        <v>116</v>
      </c>
      <c r="D120" s="4771" t="s">
        <v>117</v>
      </c>
      <c r="E120" s="781">
        <v>0</v>
      </c>
      <c r="F120" s="751">
        <v>6500000</v>
      </c>
      <c r="G120" s="779">
        <v>6500000</v>
      </c>
      <c r="H120" s="753">
        <f t="shared" si="16"/>
        <v>1</v>
      </c>
    </row>
    <row r="121" spans="1:8" ht="25.5">
      <c r="A121" s="114"/>
      <c r="B121" s="1119"/>
      <c r="C121" s="780" t="s">
        <v>118</v>
      </c>
      <c r="D121" s="4772"/>
      <c r="E121" s="781">
        <v>0</v>
      </c>
      <c r="F121" s="751">
        <v>400000</v>
      </c>
      <c r="G121" s="779">
        <v>400000</v>
      </c>
      <c r="H121" s="753">
        <f t="shared" si="16"/>
        <v>1</v>
      </c>
    </row>
    <row r="122" spans="1:8" ht="38.25">
      <c r="A122" s="114"/>
      <c r="B122" s="1119"/>
      <c r="C122" s="782" t="s">
        <v>119</v>
      </c>
      <c r="D122" s="783" t="s">
        <v>90</v>
      </c>
      <c r="E122" s="784">
        <v>0</v>
      </c>
      <c r="F122" s="785">
        <v>3105424</v>
      </c>
      <c r="G122" s="786">
        <v>3103952.18</v>
      </c>
      <c r="H122" s="753">
        <f t="shared" si="16"/>
        <v>0.99952604861687167</v>
      </c>
    </row>
    <row r="123" spans="1:8">
      <c r="A123" s="114"/>
      <c r="B123" s="4773" t="s">
        <v>72</v>
      </c>
      <c r="C123" s="4774"/>
      <c r="D123" s="789"/>
      <c r="E123" s="790">
        <f>SUM(E124:E139)</f>
        <v>125760888</v>
      </c>
      <c r="F123" s="790">
        <f>SUM(F124:F139)</f>
        <v>64664633</v>
      </c>
      <c r="G123" s="791">
        <f>SUM(G124:G139)</f>
        <v>76154280.850000009</v>
      </c>
      <c r="H123" s="792">
        <f t="shared" si="16"/>
        <v>1.1776805545312536</v>
      </c>
    </row>
    <row r="124" spans="1:8" ht="29.25" customHeight="1">
      <c r="A124" s="114"/>
      <c r="B124" s="793"/>
      <c r="C124" s="794" t="s">
        <v>110</v>
      </c>
      <c r="D124" s="795" t="s">
        <v>29</v>
      </c>
      <c r="E124" s="796">
        <v>0</v>
      </c>
      <c r="F124" s="797">
        <v>0</v>
      </c>
      <c r="G124" s="779">
        <v>83407.13</v>
      </c>
      <c r="H124" s="753"/>
    </row>
    <row r="125" spans="1:8" ht="70.5" customHeight="1">
      <c r="A125" s="114"/>
      <c r="B125" s="140"/>
      <c r="C125" s="118" t="s">
        <v>120</v>
      </c>
      <c r="D125" s="241">
        <v>6090</v>
      </c>
      <c r="E125" s="406">
        <v>11400000</v>
      </c>
      <c r="F125" s="821">
        <v>0</v>
      </c>
      <c r="G125" s="778">
        <v>0</v>
      </c>
      <c r="H125" s="753"/>
    </row>
    <row r="126" spans="1:8" ht="63" customHeight="1">
      <c r="A126" s="114"/>
      <c r="B126" s="140"/>
      <c r="C126" s="818" t="s">
        <v>121</v>
      </c>
      <c r="D126" s="4775" t="s">
        <v>122</v>
      </c>
      <c r="E126" s="405">
        <v>0</v>
      </c>
      <c r="F126" s="806">
        <v>5028250</v>
      </c>
      <c r="G126" s="807">
        <v>4888653.43</v>
      </c>
      <c r="H126" s="753">
        <f t="shared" si="16"/>
        <v>0.97223754387709438</v>
      </c>
    </row>
    <row r="127" spans="1:8" ht="70.5" customHeight="1">
      <c r="A127" s="114"/>
      <c r="B127" s="140"/>
      <c r="C127" s="819" t="s">
        <v>123</v>
      </c>
      <c r="D127" s="4776"/>
      <c r="E127" s="405">
        <v>0</v>
      </c>
      <c r="F127" s="806">
        <v>9808774</v>
      </c>
      <c r="G127" s="807">
        <v>5972328.4500000002</v>
      </c>
      <c r="H127" s="753">
        <f t="shared" si="16"/>
        <v>0.60887613987232247</v>
      </c>
    </row>
    <row r="128" spans="1:8" ht="67.5" customHeight="1">
      <c r="A128" s="114"/>
      <c r="B128" s="140"/>
      <c r="C128" s="820" t="s">
        <v>124</v>
      </c>
      <c r="D128" s="4777"/>
      <c r="E128" s="406">
        <v>0</v>
      </c>
      <c r="F128" s="813">
        <v>295000</v>
      </c>
      <c r="G128" s="814">
        <v>0</v>
      </c>
      <c r="H128" s="815">
        <f t="shared" si="16"/>
        <v>0</v>
      </c>
    </row>
    <row r="129" spans="1:8" ht="39" customHeight="1" thickBot="1">
      <c r="A129" s="120"/>
      <c r="B129" s="145"/>
      <c r="C129" s="1128" t="s">
        <v>125</v>
      </c>
      <c r="D129" s="1129" t="s">
        <v>126</v>
      </c>
      <c r="E129" s="1130">
        <v>56355000</v>
      </c>
      <c r="F129" s="1131">
        <v>22676319</v>
      </c>
      <c r="G129" s="1132">
        <v>27745510.739999998</v>
      </c>
      <c r="H129" s="1133">
        <f t="shared" si="16"/>
        <v>1.2235456177874371</v>
      </c>
    </row>
    <row r="130" spans="1:8" ht="67.5" customHeight="1">
      <c r="A130" s="114"/>
      <c r="B130" s="140"/>
      <c r="C130" s="1125" t="s">
        <v>127</v>
      </c>
      <c r="D130" s="4778">
        <v>6258</v>
      </c>
      <c r="E130" s="406"/>
      <c r="F130" s="1126">
        <v>761051</v>
      </c>
      <c r="G130" s="814">
        <v>759123.37</v>
      </c>
      <c r="H130" s="1127">
        <f t="shared" si="16"/>
        <v>0.99746714740536446</v>
      </c>
    </row>
    <row r="131" spans="1:8" ht="76.5">
      <c r="A131" s="114"/>
      <c r="B131" s="140"/>
      <c r="C131" s="811" t="s">
        <v>458</v>
      </c>
      <c r="D131" s="4779"/>
      <c r="E131" s="781">
        <v>0</v>
      </c>
      <c r="F131" s="813">
        <v>0</v>
      </c>
      <c r="G131" s="814">
        <v>136070.74</v>
      </c>
      <c r="H131" s="810"/>
    </row>
    <row r="132" spans="1:8" ht="76.5">
      <c r="A132" s="114"/>
      <c r="B132" s="140"/>
      <c r="C132" s="811" t="s">
        <v>128</v>
      </c>
      <c r="D132" s="4779"/>
      <c r="E132" s="406">
        <v>0</v>
      </c>
      <c r="F132" s="813">
        <v>0</v>
      </c>
      <c r="G132" s="814">
        <f>4214551.79+1927.62</f>
        <v>4216479.41</v>
      </c>
      <c r="H132" s="367"/>
    </row>
    <row r="133" spans="1:8" ht="75" customHeight="1">
      <c r="A133" s="114"/>
      <c r="B133" s="140"/>
      <c r="C133" s="817" t="s">
        <v>129</v>
      </c>
      <c r="D133" s="4779"/>
      <c r="E133" s="781">
        <v>0</v>
      </c>
      <c r="F133" s="806">
        <v>0</v>
      </c>
      <c r="G133" s="807">
        <v>4596776.92</v>
      </c>
      <c r="H133" s="816"/>
    </row>
    <row r="134" spans="1:8" ht="76.5">
      <c r="A134" s="114"/>
      <c r="B134" s="140"/>
      <c r="C134" s="794" t="s">
        <v>130</v>
      </c>
      <c r="D134" s="4780"/>
      <c r="E134" s="405">
        <v>0</v>
      </c>
      <c r="F134" s="806">
        <v>0</v>
      </c>
      <c r="G134" s="807">
        <v>5050174.38</v>
      </c>
      <c r="H134" s="368"/>
    </row>
    <row r="135" spans="1:8" ht="63.75" hidden="1">
      <c r="A135" s="114"/>
      <c r="B135" s="140"/>
      <c r="C135" s="151" t="s">
        <v>131</v>
      </c>
      <c r="D135" s="369">
        <v>6280</v>
      </c>
      <c r="E135" s="364">
        <v>0</v>
      </c>
      <c r="F135" s="261"/>
      <c r="G135" s="365"/>
      <c r="H135" s="366" t="e">
        <f t="shared" si="16"/>
        <v>#DIV/0!</v>
      </c>
    </row>
    <row r="136" spans="1:8" ht="25.5" hidden="1">
      <c r="A136" s="114"/>
      <c r="B136" s="140"/>
      <c r="C136" s="361" t="s">
        <v>132</v>
      </c>
      <c r="D136" s="362">
        <v>6290</v>
      </c>
      <c r="E136" s="364">
        <v>0</v>
      </c>
      <c r="F136" s="261"/>
      <c r="G136" s="365"/>
      <c r="H136" s="366" t="e">
        <f t="shared" si="16"/>
        <v>#DIV/0!</v>
      </c>
    </row>
    <row r="137" spans="1:8" ht="51">
      <c r="A137" s="114"/>
      <c r="B137" s="140"/>
      <c r="C137" s="809" t="s">
        <v>100</v>
      </c>
      <c r="D137" s="804">
        <v>6300</v>
      </c>
      <c r="E137" s="805">
        <v>9760888</v>
      </c>
      <c r="F137" s="806">
        <v>21170978</v>
      </c>
      <c r="G137" s="807">
        <v>19143575.079999998</v>
      </c>
      <c r="H137" s="808">
        <f t="shared" si="16"/>
        <v>0.90423669043536858</v>
      </c>
    </row>
    <row r="138" spans="1:8" ht="42" customHeight="1">
      <c r="A138" s="114"/>
      <c r="B138" s="140"/>
      <c r="C138" s="803" t="s">
        <v>133</v>
      </c>
      <c r="D138" s="804">
        <v>6350</v>
      </c>
      <c r="E138" s="805">
        <v>46565000</v>
      </c>
      <c r="F138" s="806">
        <v>3244261</v>
      </c>
      <c r="G138" s="807">
        <v>2082166.48</v>
      </c>
      <c r="H138" s="808">
        <f t="shared" si="16"/>
        <v>0.64179992916722794</v>
      </c>
    </row>
    <row r="139" spans="1:8" ht="39" thickBot="1">
      <c r="A139" s="120"/>
      <c r="B139" s="145"/>
      <c r="C139" s="799" t="s">
        <v>134</v>
      </c>
      <c r="D139" s="147">
        <v>6530</v>
      </c>
      <c r="E139" s="407">
        <v>1680000</v>
      </c>
      <c r="F139" s="800">
        <v>1680000</v>
      </c>
      <c r="G139" s="801">
        <v>1480014.72</v>
      </c>
      <c r="H139" s="802">
        <f t="shared" si="16"/>
        <v>0.88096114285714289</v>
      </c>
    </row>
    <row r="140" spans="1:8" ht="45.75" hidden="1" customHeight="1">
      <c r="A140" s="114"/>
      <c r="B140" s="166">
        <v>60078</v>
      </c>
      <c r="C140" s="167"/>
      <c r="D140" s="168"/>
      <c r="E140" s="169"/>
      <c r="F140" s="170"/>
      <c r="G140" s="171"/>
      <c r="H140" s="93" t="e">
        <f t="shared" si="16"/>
        <v>#DIV/0!</v>
      </c>
    </row>
    <row r="141" spans="1:8" ht="42.75" hidden="1" customHeight="1">
      <c r="A141" s="114"/>
      <c r="B141" s="4753" t="s">
        <v>22</v>
      </c>
      <c r="C141" s="4753"/>
      <c r="D141" s="172"/>
      <c r="E141" s="173"/>
      <c r="F141" s="38"/>
      <c r="G141" s="39"/>
      <c r="H141" s="49" t="e">
        <f t="shared" si="16"/>
        <v>#DIV/0!</v>
      </c>
    </row>
    <row r="142" spans="1:8" ht="51.75" hidden="1" customHeight="1" thickBot="1">
      <c r="A142" s="114"/>
      <c r="B142" s="174"/>
      <c r="C142" s="74" t="s">
        <v>100</v>
      </c>
      <c r="D142" s="152" t="s">
        <v>90</v>
      </c>
      <c r="E142" s="37"/>
      <c r="F142" s="38"/>
      <c r="G142" s="39"/>
      <c r="H142" s="49" t="e">
        <f t="shared" ref="H142:H201" si="20">G142/F142</f>
        <v>#DIV/0!</v>
      </c>
    </row>
    <row r="143" spans="1:8" ht="15.75" hidden="1" customHeight="1" thickBot="1">
      <c r="A143" s="114"/>
      <c r="B143" s="4754" t="s">
        <v>27</v>
      </c>
      <c r="C143" s="4755"/>
      <c r="D143" s="175"/>
      <c r="E143" s="176"/>
      <c r="F143" s="177"/>
      <c r="G143" s="178"/>
      <c r="H143" s="40" t="e">
        <f t="shared" si="20"/>
        <v>#DIV/0!</v>
      </c>
    </row>
    <row r="144" spans="1:8" ht="15.75" thickBot="1">
      <c r="A144" s="114"/>
      <c r="B144" s="179">
        <v>60095</v>
      </c>
      <c r="C144" s="180" t="s">
        <v>49</v>
      </c>
      <c r="D144" s="181"/>
      <c r="E144" s="41">
        <f t="shared" ref="E144:G144" si="21">SUM(E145,E149)</f>
        <v>293941</v>
      </c>
      <c r="F144" s="41">
        <f t="shared" si="21"/>
        <v>280485</v>
      </c>
      <c r="G144" s="42">
        <f t="shared" si="21"/>
        <v>281668.08</v>
      </c>
      <c r="H144" s="20">
        <f t="shared" si="20"/>
        <v>1.0042179795711001</v>
      </c>
    </row>
    <row r="145" spans="1:8">
      <c r="A145" s="114"/>
      <c r="B145" s="4756" t="s">
        <v>22</v>
      </c>
      <c r="C145" s="4756"/>
      <c r="D145" s="182"/>
      <c r="E145" s="55">
        <f>SUM(E146:E148)</f>
        <v>293941</v>
      </c>
      <c r="F145" s="55">
        <f>SUM(F146:F148)</f>
        <v>280485</v>
      </c>
      <c r="G145" s="56">
        <f>SUM(G146:G148)</f>
        <v>281668.08</v>
      </c>
      <c r="H145" s="21">
        <f t="shared" si="20"/>
        <v>1.0042179795711001</v>
      </c>
    </row>
    <row r="146" spans="1:8" ht="66" customHeight="1">
      <c r="A146" s="114"/>
      <c r="B146" s="247"/>
      <c r="C146" s="187" t="s">
        <v>433</v>
      </c>
      <c r="D146" s="22" t="s">
        <v>40</v>
      </c>
      <c r="E146" s="23">
        <v>520</v>
      </c>
      <c r="F146" s="24">
        <v>520</v>
      </c>
      <c r="G146" s="25">
        <v>2570</v>
      </c>
      <c r="H146" s="26">
        <f t="shared" si="20"/>
        <v>4.9423076923076925</v>
      </c>
    </row>
    <row r="147" spans="1:8" ht="39" customHeight="1">
      <c r="A147" s="114"/>
      <c r="B147" s="4757"/>
      <c r="C147" s="183" t="s">
        <v>51</v>
      </c>
      <c r="D147" s="51">
        <v>2210</v>
      </c>
      <c r="E147" s="59">
        <v>285000</v>
      </c>
      <c r="F147" s="123">
        <v>271544</v>
      </c>
      <c r="G147" s="124">
        <v>271543.08</v>
      </c>
      <c r="H147" s="125">
        <f t="shared" si="20"/>
        <v>0.99999661196712142</v>
      </c>
    </row>
    <row r="148" spans="1:8" ht="39.75" customHeight="1">
      <c r="A148" s="114"/>
      <c r="B148" s="4758"/>
      <c r="C148" s="46" t="s">
        <v>64</v>
      </c>
      <c r="D148" s="51">
        <v>2360</v>
      </c>
      <c r="E148" s="23">
        <v>8421</v>
      </c>
      <c r="F148" s="24">
        <v>8421</v>
      </c>
      <c r="G148" s="25">
        <v>7555</v>
      </c>
      <c r="H148" s="26">
        <f t="shared" si="20"/>
        <v>0.89716185726160791</v>
      </c>
    </row>
    <row r="149" spans="1:8" ht="15.75" thickBot="1">
      <c r="A149" s="120"/>
      <c r="B149" s="4759" t="s">
        <v>27</v>
      </c>
      <c r="C149" s="4759"/>
      <c r="D149" s="184"/>
      <c r="E149" s="53">
        <v>0</v>
      </c>
      <c r="F149" s="53">
        <v>0</v>
      </c>
      <c r="G149" s="54">
        <v>0</v>
      </c>
      <c r="H149" s="63"/>
    </row>
    <row r="150" spans="1:8" ht="15.75" thickBot="1">
      <c r="A150" s="109">
        <v>630</v>
      </c>
      <c r="B150" s="650"/>
      <c r="C150" s="619" t="s">
        <v>135</v>
      </c>
      <c r="D150" s="15"/>
      <c r="E150" s="556">
        <f>SUM(E151,E158,)</f>
        <v>151779</v>
      </c>
      <c r="F150" s="556">
        <f>SUM(F151,F158,)</f>
        <v>153545</v>
      </c>
      <c r="G150" s="637">
        <f>SUM(G151,G158,)</f>
        <v>116042.68</v>
      </c>
      <c r="H150" s="16">
        <f t="shared" si="20"/>
        <v>0.75575681396333316</v>
      </c>
    </row>
    <row r="151" spans="1:8" ht="15.75" thickBot="1">
      <c r="A151" s="4760"/>
      <c r="B151" s="4418">
        <v>63003</v>
      </c>
      <c r="C151" s="4419" t="s">
        <v>136</v>
      </c>
      <c r="D151" s="4420"/>
      <c r="E151" s="4421">
        <f>E152+E157</f>
        <v>101779</v>
      </c>
      <c r="F151" s="4421">
        <f>F152+F157</f>
        <v>101779</v>
      </c>
      <c r="G151" s="4422">
        <f>G152+G157</f>
        <v>64276.68</v>
      </c>
      <c r="H151" s="4423">
        <f t="shared" si="20"/>
        <v>0.63153184841666754</v>
      </c>
    </row>
    <row r="152" spans="1:8">
      <c r="A152" s="4761"/>
      <c r="B152" s="4680" t="s">
        <v>22</v>
      </c>
      <c r="C152" s="4763"/>
      <c r="D152" s="647"/>
      <c r="E152" s="648">
        <f>SUM(E153:E156)</f>
        <v>101779</v>
      </c>
      <c r="F152" s="648">
        <f>SUM(F153:F156)</f>
        <v>101779</v>
      </c>
      <c r="G152" s="649">
        <f>SUM(G153:G156)</f>
        <v>64276.68</v>
      </c>
      <c r="H152" s="4424">
        <f t="shared" si="20"/>
        <v>0.63153184841666754</v>
      </c>
    </row>
    <row r="153" spans="1:8" ht="43.5" customHeight="1">
      <c r="A153" s="4761"/>
      <c r="B153" s="4764"/>
      <c r="C153" s="4425" t="s">
        <v>137</v>
      </c>
      <c r="D153" s="4426" t="s">
        <v>78</v>
      </c>
      <c r="E153" s="4427">
        <v>0</v>
      </c>
      <c r="F153" s="4440">
        <v>0</v>
      </c>
      <c r="G153" s="4428">
        <v>559</v>
      </c>
      <c r="H153" s="4444"/>
    </row>
    <row r="154" spans="1:8" ht="76.5">
      <c r="A154" s="4761"/>
      <c r="B154" s="4764"/>
      <c r="C154" s="4429" t="s">
        <v>138</v>
      </c>
      <c r="D154" s="4445">
        <v>2058</v>
      </c>
      <c r="E154" s="4439">
        <v>101779</v>
      </c>
      <c r="F154" s="4440">
        <v>101779</v>
      </c>
      <c r="G154" s="4428">
        <v>55717.87</v>
      </c>
      <c r="H154" s="4441">
        <f t="shared" si="20"/>
        <v>0.54743974690260278</v>
      </c>
    </row>
    <row r="155" spans="1:8" ht="51" hidden="1">
      <c r="A155" s="4761"/>
      <c r="B155" s="4765"/>
      <c r="C155" s="4430" t="s">
        <v>139</v>
      </c>
      <c r="D155" s="188">
        <v>2910</v>
      </c>
      <c r="E155" s="189"/>
      <c r="F155" s="4446"/>
      <c r="G155" s="4431"/>
      <c r="H155" s="4447" t="e">
        <f t="shared" si="20"/>
        <v>#DIV/0!</v>
      </c>
    </row>
    <row r="156" spans="1:8" ht="43.5" customHeight="1">
      <c r="A156" s="4761"/>
      <c r="B156" s="190"/>
      <c r="C156" s="4432" t="s">
        <v>139</v>
      </c>
      <c r="D156" s="623">
        <v>2950</v>
      </c>
      <c r="E156" s="646">
        <v>0</v>
      </c>
      <c r="F156" s="4440">
        <v>0</v>
      </c>
      <c r="G156" s="4428">
        <v>7999.81</v>
      </c>
      <c r="H156" s="4444"/>
    </row>
    <row r="157" spans="1:8" ht="15.75" thickBot="1">
      <c r="A157" s="4761"/>
      <c r="B157" s="4766" t="s">
        <v>27</v>
      </c>
      <c r="C157" s="4767"/>
      <c r="D157" s="4433"/>
      <c r="E157" s="4434">
        <v>0</v>
      </c>
      <c r="F157" s="4434">
        <v>0</v>
      </c>
      <c r="G157" s="4435">
        <v>0</v>
      </c>
      <c r="H157" s="4436"/>
    </row>
    <row r="158" spans="1:8" ht="15.75" thickBot="1">
      <c r="A158" s="4761"/>
      <c r="B158" s="651">
        <v>63095</v>
      </c>
      <c r="C158" s="652" t="s">
        <v>49</v>
      </c>
      <c r="D158" s="653"/>
      <c r="E158" s="156">
        <f t="shared" ref="E158:G158" si="22">E159+E161</f>
        <v>50000</v>
      </c>
      <c r="F158" s="156">
        <f t="shared" si="22"/>
        <v>51766</v>
      </c>
      <c r="G158" s="4422">
        <f t="shared" si="22"/>
        <v>51766</v>
      </c>
      <c r="H158" s="4423">
        <f t="shared" si="20"/>
        <v>1</v>
      </c>
    </row>
    <row r="159" spans="1:8" ht="15" customHeight="1">
      <c r="A159" s="4761"/>
      <c r="B159" s="4680" t="s">
        <v>22</v>
      </c>
      <c r="C159" s="4763"/>
      <c r="D159" s="647"/>
      <c r="E159" s="648">
        <f t="shared" ref="E159:G159" si="23">E160</f>
        <v>50000</v>
      </c>
      <c r="F159" s="648">
        <f t="shared" si="23"/>
        <v>51766</v>
      </c>
      <c r="G159" s="649">
        <f t="shared" si="23"/>
        <v>51766</v>
      </c>
      <c r="H159" s="4424">
        <f t="shared" si="20"/>
        <v>1</v>
      </c>
    </row>
    <row r="160" spans="1:8" ht="42.75" customHeight="1">
      <c r="A160" s="4761"/>
      <c r="B160" s="27"/>
      <c r="C160" s="4437" t="s">
        <v>51</v>
      </c>
      <c r="D160" s="4438">
        <v>2210</v>
      </c>
      <c r="E160" s="4439">
        <v>50000</v>
      </c>
      <c r="F160" s="4440">
        <v>51766</v>
      </c>
      <c r="G160" s="4428">
        <v>51766</v>
      </c>
      <c r="H160" s="4441">
        <f t="shared" si="20"/>
        <v>1</v>
      </c>
    </row>
    <row r="161" spans="1:8" ht="15" customHeight="1" thickBot="1">
      <c r="A161" s="4762"/>
      <c r="B161" s="4766" t="s">
        <v>27</v>
      </c>
      <c r="C161" s="4767"/>
      <c r="D161" s="4433"/>
      <c r="E161" s="4434">
        <v>0</v>
      </c>
      <c r="F161" s="4434">
        <v>0</v>
      </c>
      <c r="G161" s="4442">
        <v>0</v>
      </c>
      <c r="H161" s="4443"/>
    </row>
    <row r="162" spans="1:8" s="1" customFormat="1" ht="17.25" customHeight="1" thickBot="1">
      <c r="A162" s="4448">
        <v>700</v>
      </c>
      <c r="B162" s="4449"/>
      <c r="C162" s="4450" t="s">
        <v>140</v>
      </c>
      <c r="D162" s="4451"/>
      <c r="E162" s="4452">
        <f>SUM(E163,)</f>
        <v>3415600</v>
      </c>
      <c r="F162" s="4452">
        <f>SUM(F163,)</f>
        <v>415600</v>
      </c>
      <c r="G162" s="4453">
        <f>SUM(G163,)</f>
        <v>4888737.75</v>
      </c>
      <c r="H162" s="4454">
        <f t="shared" si="20"/>
        <v>11.763084095283928</v>
      </c>
    </row>
    <row r="163" spans="1:8" s="1" customFormat="1" ht="15.75" thickBot="1">
      <c r="A163" s="191"/>
      <c r="B163" s="113">
        <v>70005</v>
      </c>
      <c r="C163" s="18" t="s">
        <v>141</v>
      </c>
      <c r="D163" s="19"/>
      <c r="E163" s="41">
        <f>SUM(E164,E171)</f>
        <v>3415600</v>
      </c>
      <c r="F163" s="41">
        <f>SUM(F164,F171)</f>
        <v>415600</v>
      </c>
      <c r="G163" s="42">
        <f>SUM(G164,G171)</f>
        <v>4888737.75</v>
      </c>
      <c r="H163" s="20">
        <f t="shared" si="20"/>
        <v>11.763084095283928</v>
      </c>
    </row>
    <row r="164" spans="1:8" ht="15.75" customHeight="1">
      <c r="A164" s="192"/>
      <c r="B164" s="4688" t="s">
        <v>22</v>
      </c>
      <c r="C164" s="4748"/>
      <c r="D164" s="549"/>
      <c r="E164" s="502">
        <f>SUM(E165:E170)</f>
        <v>414000</v>
      </c>
      <c r="F164" s="502">
        <f>SUM(F165:F170)</f>
        <v>414000</v>
      </c>
      <c r="G164" s="576">
        <f>SUM(G165:G170)</f>
        <v>446285.32</v>
      </c>
      <c r="H164" s="21">
        <f t="shared" si="20"/>
        <v>1.0779838647342996</v>
      </c>
    </row>
    <row r="165" spans="1:8">
      <c r="A165" s="192"/>
      <c r="B165" s="4749"/>
      <c r="C165" s="57" t="s">
        <v>142</v>
      </c>
      <c r="D165" s="22" t="s">
        <v>143</v>
      </c>
      <c r="E165" s="23">
        <v>330000</v>
      </c>
      <c r="F165" s="24">
        <v>330000</v>
      </c>
      <c r="G165" s="25">
        <v>329750.3</v>
      </c>
      <c r="H165" s="26">
        <f t="shared" si="20"/>
        <v>0.99924333333333326</v>
      </c>
    </row>
    <row r="166" spans="1:8" s="194" customFormat="1" ht="16.5" customHeight="1">
      <c r="A166" s="192"/>
      <c r="B166" s="4750"/>
      <c r="C166" s="149" t="s">
        <v>144</v>
      </c>
      <c r="D166" s="28" t="s">
        <v>145</v>
      </c>
      <c r="E166" s="23">
        <v>24000</v>
      </c>
      <c r="F166" s="514">
        <v>24000</v>
      </c>
      <c r="G166" s="515">
        <v>19908.259999999998</v>
      </c>
      <c r="H166" s="26">
        <f t="shared" si="20"/>
        <v>0.82951083333333331</v>
      </c>
    </row>
    <row r="167" spans="1:8" s="194" customFormat="1">
      <c r="A167" s="192"/>
      <c r="B167" s="4750"/>
      <c r="C167" s="57" t="s">
        <v>146</v>
      </c>
      <c r="D167" s="22" t="s">
        <v>24</v>
      </c>
      <c r="E167" s="23">
        <v>40000</v>
      </c>
      <c r="F167" s="514">
        <v>40000</v>
      </c>
      <c r="G167" s="515">
        <v>78803.38</v>
      </c>
      <c r="H167" s="26">
        <f t="shared" si="20"/>
        <v>1.9700845</v>
      </c>
    </row>
    <row r="168" spans="1:8">
      <c r="A168" s="192"/>
      <c r="B168" s="4750"/>
      <c r="C168" s="654" t="s">
        <v>147</v>
      </c>
      <c r="D168" s="22" t="s">
        <v>25</v>
      </c>
      <c r="E168" s="23">
        <v>20000</v>
      </c>
      <c r="F168" s="24">
        <v>20000</v>
      </c>
      <c r="G168" s="25">
        <v>15169.32</v>
      </c>
      <c r="H168" s="26">
        <f t="shared" si="20"/>
        <v>0.75846599999999997</v>
      </c>
    </row>
    <row r="169" spans="1:8" ht="38.25">
      <c r="A169" s="192"/>
      <c r="B169" s="193"/>
      <c r="C169" s="661" t="s">
        <v>451</v>
      </c>
      <c r="D169" s="28" t="s">
        <v>44</v>
      </c>
      <c r="E169" s="59">
        <v>0</v>
      </c>
      <c r="F169" s="123">
        <v>0</v>
      </c>
      <c r="G169" s="124">
        <v>2569.56</v>
      </c>
      <c r="H169" s="660"/>
    </row>
    <row r="170" spans="1:8">
      <c r="A170" s="192"/>
      <c r="B170" s="199"/>
      <c r="C170" s="654" t="s">
        <v>148</v>
      </c>
      <c r="D170" s="22" t="s">
        <v>50</v>
      </c>
      <c r="E170" s="23">
        <v>0</v>
      </c>
      <c r="F170" s="24">
        <v>0</v>
      </c>
      <c r="G170" s="25">
        <v>84.5</v>
      </c>
      <c r="H170" s="60"/>
    </row>
    <row r="171" spans="1:8">
      <c r="A171" s="192"/>
      <c r="B171" s="4688" t="s">
        <v>72</v>
      </c>
      <c r="C171" s="4748"/>
      <c r="D171" s="549"/>
      <c r="E171" s="502">
        <f>SUM(E172:E174)</f>
        <v>3001600</v>
      </c>
      <c r="F171" s="502">
        <f t="shared" ref="F171:G171" si="24">SUM(F172:F174)</f>
        <v>1600</v>
      </c>
      <c r="G171" s="662">
        <f t="shared" si="24"/>
        <v>4442452.43</v>
      </c>
      <c r="H171" s="21">
        <f t="shared" si="20"/>
        <v>2776.5327687499998</v>
      </c>
    </row>
    <row r="172" spans="1:8" ht="27.75" customHeight="1">
      <c r="A172" s="192"/>
      <c r="B172" s="4682"/>
      <c r="C172" s="50" t="s">
        <v>149</v>
      </c>
      <c r="D172" s="161" t="s">
        <v>150</v>
      </c>
      <c r="E172" s="23">
        <v>1600</v>
      </c>
      <c r="F172" s="24">
        <v>1600</v>
      </c>
      <c r="G172" s="25">
        <v>2071.4</v>
      </c>
      <c r="H172" s="26">
        <f t="shared" si="20"/>
        <v>1.2946250000000001</v>
      </c>
    </row>
    <row r="173" spans="1:8" ht="16.5" customHeight="1">
      <c r="A173" s="192"/>
      <c r="B173" s="4683"/>
      <c r="C173" s="187" t="s">
        <v>151</v>
      </c>
      <c r="D173" s="22" t="s">
        <v>152</v>
      </c>
      <c r="E173" s="23">
        <v>3000000</v>
      </c>
      <c r="F173" s="24">
        <v>0</v>
      </c>
      <c r="G173" s="78">
        <v>4173646.59</v>
      </c>
      <c r="H173" s="26"/>
    </row>
    <row r="174" spans="1:8" s="194" customFormat="1" ht="17.25" customHeight="1" thickBot="1">
      <c r="A174" s="196"/>
      <c r="B174" s="201"/>
      <c r="C174" s="656" t="s">
        <v>1267</v>
      </c>
      <c r="D174" s="657" t="s">
        <v>153</v>
      </c>
      <c r="E174" s="431">
        <v>0</v>
      </c>
      <c r="F174" s="658">
        <v>0</v>
      </c>
      <c r="G174" s="659">
        <v>266734.44</v>
      </c>
      <c r="H174" s="26"/>
    </row>
    <row r="175" spans="1:8" s="1" customFormat="1" ht="15.75" thickBot="1">
      <c r="A175" s="655">
        <v>710</v>
      </c>
      <c r="B175" s="663"/>
      <c r="C175" s="664" t="s">
        <v>154</v>
      </c>
      <c r="D175" s="370"/>
      <c r="E175" s="556">
        <f>SUM(E176,E185,E190)</f>
        <v>455308</v>
      </c>
      <c r="F175" s="556">
        <f>SUM(F176,F185,F190)</f>
        <v>467264</v>
      </c>
      <c r="G175" s="637">
        <f>SUM(G176,G185,G190)</f>
        <v>476947.93000000005</v>
      </c>
      <c r="H175" s="16">
        <f t="shared" si="20"/>
        <v>1.020724750890289</v>
      </c>
    </row>
    <row r="176" spans="1:8" s="1" customFormat="1" ht="15.75" thickBot="1">
      <c r="A176" s="202"/>
      <c r="B176" s="665">
        <v>71003</v>
      </c>
      <c r="C176" s="666" t="s">
        <v>155</v>
      </c>
      <c r="D176" s="355"/>
      <c r="E176" s="79">
        <f t="shared" ref="E176:G176" si="25">SUM(E177,E183)</f>
        <v>48000</v>
      </c>
      <c r="F176" s="79">
        <f t="shared" si="25"/>
        <v>48000</v>
      </c>
      <c r="G176" s="80">
        <f t="shared" si="25"/>
        <v>55068.56</v>
      </c>
      <c r="H176" s="20">
        <f t="shared" si="20"/>
        <v>1.1472616666666666</v>
      </c>
    </row>
    <row r="177" spans="1:8" s="1" customFormat="1">
      <c r="A177" s="203"/>
      <c r="B177" s="4751" t="s">
        <v>22</v>
      </c>
      <c r="C177" s="4752"/>
      <c r="D177" s="549"/>
      <c r="E177" s="55">
        <f t="shared" ref="E177:F177" si="26">SUM(E178:E182)</f>
        <v>48000</v>
      </c>
      <c r="F177" s="55">
        <f t="shared" si="26"/>
        <v>48000</v>
      </c>
      <c r="G177" s="56">
        <f t="shared" ref="G177" si="27">SUM(G178:G182)</f>
        <v>50072.06</v>
      </c>
      <c r="H177" s="21">
        <f t="shared" si="20"/>
        <v>1.0431679166666665</v>
      </c>
    </row>
    <row r="178" spans="1:8" ht="15" customHeight="1">
      <c r="A178" s="203"/>
      <c r="B178" s="4836"/>
      <c r="C178" s="4824" t="s">
        <v>452</v>
      </c>
      <c r="D178" s="28" t="s">
        <v>24</v>
      </c>
      <c r="E178" s="23">
        <v>3100</v>
      </c>
      <c r="F178" s="24">
        <v>3100</v>
      </c>
      <c r="G178" s="25">
        <v>1186.28</v>
      </c>
      <c r="H178" s="26">
        <f t="shared" si="20"/>
        <v>0.38267096774193549</v>
      </c>
    </row>
    <row r="179" spans="1:8">
      <c r="A179" s="203"/>
      <c r="B179" s="4837"/>
      <c r="C179" s="4825"/>
      <c r="D179" s="22" t="s">
        <v>25</v>
      </c>
      <c r="E179" s="23">
        <v>44200</v>
      </c>
      <c r="F179" s="24">
        <v>44200</v>
      </c>
      <c r="G179" s="25">
        <v>46485.89</v>
      </c>
      <c r="H179" s="26">
        <f t="shared" si="20"/>
        <v>1.0517169683257919</v>
      </c>
    </row>
    <row r="180" spans="1:8">
      <c r="A180" s="203"/>
      <c r="B180" s="4837"/>
      <c r="C180" s="4825"/>
      <c r="D180" s="4717" t="s">
        <v>50</v>
      </c>
      <c r="E180" s="23">
        <v>0</v>
      </c>
      <c r="F180" s="24">
        <v>0</v>
      </c>
      <c r="G180" s="25">
        <v>284.02999999999997</v>
      </c>
      <c r="H180" s="26"/>
    </row>
    <row r="181" spans="1:8">
      <c r="A181" s="203"/>
      <c r="B181" s="4837"/>
      <c r="C181" s="669" t="s">
        <v>453</v>
      </c>
      <c r="D181" s="4718"/>
      <c r="E181" s="23">
        <v>0</v>
      </c>
      <c r="F181" s="24">
        <v>0</v>
      </c>
      <c r="G181" s="25">
        <v>160.88</v>
      </c>
      <c r="H181" s="26"/>
    </row>
    <row r="182" spans="1:8" ht="25.5">
      <c r="A182" s="203"/>
      <c r="B182" s="4837"/>
      <c r="C182" s="667" t="s">
        <v>452</v>
      </c>
      <c r="D182" s="22" t="s">
        <v>26</v>
      </c>
      <c r="E182" s="23">
        <v>700</v>
      </c>
      <c r="F182" s="24">
        <v>700</v>
      </c>
      <c r="G182" s="25">
        <v>1954.98</v>
      </c>
      <c r="H182" s="26">
        <f t="shared" si="20"/>
        <v>2.7928285714285717</v>
      </c>
    </row>
    <row r="183" spans="1:8" s="1" customFormat="1" ht="14.25" customHeight="1">
      <c r="A183" s="203"/>
      <c r="B183" s="4838" t="s">
        <v>72</v>
      </c>
      <c r="C183" s="4839"/>
      <c r="D183" s="204"/>
      <c r="E183" s="466">
        <f t="shared" ref="E183:G183" si="28">SUM(E184)</f>
        <v>0</v>
      </c>
      <c r="F183" s="466">
        <f t="shared" si="28"/>
        <v>0</v>
      </c>
      <c r="G183" s="670">
        <f t="shared" si="28"/>
        <v>4996.5</v>
      </c>
      <c r="H183" s="32"/>
    </row>
    <row r="184" spans="1:8" ht="32.25" customHeight="1" thickBot="1">
      <c r="A184" s="206"/>
      <c r="B184" s="205"/>
      <c r="C184" s="668" t="s">
        <v>452</v>
      </c>
      <c r="D184" s="657" t="s">
        <v>29</v>
      </c>
      <c r="E184" s="598">
        <v>0</v>
      </c>
      <c r="F184" s="448">
        <v>0</v>
      </c>
      <c r="G184" s="449">
        <v>4996.5</v>
      </c>
      <c r="H184" s="1134"/>
    </row>
    <row r="185" spans="1:8" ht="15.75" thickBot="1">
      <c r="A185" s="203"/>
      <c r="B185" s="672">
        <v>71005</v>
      </c>
      <c r="C185" s="673" t="s">
        <v>156</v>
      </c>
      <c r="D185" s="155"/>
      <c r="E185" s="156">
        <f>SUM(E189,E186)</f>
        <v>158</v>
      </c>
      <c r="F185" s="156">
        <f>SUM(F189,F186)</f>
        <v>158</v>
      </c>
      <c r="G185" s="157">
        <f>SUM(G189,G186)</f>
        <v>345.46999999999997</v>
      </c>
      <c r="H185" s="158">
        <f t="shared" si="20"/>
        <v>2.1865189873417719</v>
      </c>
    </row>
    <row r="186" spans="1:8" ht="15" customHeight="1">
      <c r="A186" s="203"/>
      <c r="B186" s="4840" t="s">
        <v>22</v>
      </c>
      <c r="C186" s="4752"/>
      <c r="D186" s="549"/>
      <c r="E186" s="55">
        <f>SUM(E187:E188)</f>
        <v>158</v>
      </c>
      <c r="F186" s="55">
        <f>SUM(F187:F188)</f>
        <v>158</v>
      </c>
      <c r="G186" s="56">
        <f>SUM(G187:G188)</f>
        <v>345.46999999999997</v>
      </c>
      <c r="H186" s="21">
        <f t="shared" si="20"/>
        <v>2.1865189873417719</v>
      </c>
    </row>
    <row r="187" spans="1:8" ht="27.75" customHeight="1">
      <c r="A187" s="203"/>
      <c r="B187" s="1135"/>
      <c r="C187" s="674" t="s">
        <v>468</v>
      </c>
      <c r="D187" s="161" t="s">
        <v>44</v>
      </c>
      <c r="E187" s="23">
        <v>0</v>
      </c>
      <c r="F187" s="24">
        <v>0</v>
      </c>
      <c r="G187" s="25">
        <v>0.39</v>
      </c>
      <c r="H187" s="26"/>
    </row>
    <row r="188" spans="1:8" ht="39.75" customHeight="1">
      <c r="A188" s="203"/>
      <c r="B188" s="1136"/>
      <c r="C188" s="674" t="s">
        <v>64</v>
      </c>
      <c r="D188" s="525">
        <v>2360</v>
      </c>
      <c r="E188" s="23">
        <v>158</v>
      </c>
      <c r="F188" s="24">
        <v>158</v>
      </c>
      <c r="G188" s="25">
        <v>345.08</v>
      </c>
      <c r="H188" s="26">
        <f t="shared" ref="H188" si="29">G188/F188</f>
        <v>2.1840506329113922</v>
      </c>
    </row>
    <row r="189" spans="1:8" ht="16.5" customHeight="1" thickBot="1">
      <c r="A189" s="203"/>
      <c r="B189" s="4841" t="s">
        <v>27</v>
      </c>
      <c r="C189" s="4842"/>
      <c r="D189" s="83"/>
      <c r="E189" s="671">
        <v>0</v>
      </c>
      <c r="F189" s="470">
        <v>0</v>
      </c>
      <c r="G189" s="441">
        <v>0</v>
      </c>
      <c r="H189" s="447"/>
    </row>
    <row r="190" spans="1:8" ht="16.5" customHeight="1" thickBot="1">
      <c r="A190" s="203"/>
      <c r="B190" s="676">
        <v>71012</v>
      </c>
      <c r="C190" s="18" t="s">
        <v>157</v>
      </c>
      <c r="D190" s="19"/>
      <c r="E190" s="79">
        <f t="shared" ref="E190:G190" si="30">SUM(E191,E197)</f>
        <v>407150</v>
      </c>
      <c r="F190" s="79">
        <f t="shared" si="30"/>
        <v>419106</v>
      </c>
      <c r="G190" s="80">
        <f t="shared" si="30"/>
        <v>421533.9</v>
      </c>
      <c r="H190" s="20">
        <f t="shared" si="20"/>
        <v>1.0057930451962034</v>
      </c>
    </row>
    <row r="191" spans="1:8" ht="15.75" customHeight="1">
      <c r="A191" s="203"/>
      <c r="B191" s="4688" t="s">
        <v>22</v>
      </c>
      <c r="C191" s="4748"/>
      <c r="D191" s="549"/>
      <c r="E191" s="55">
        <f t="shared" ref="E191:F191" si="31">SUM(E192:E196)</f>
        <v>407150</v>
      </c>
      <c r="F191" s="55">
        <f t="shared" si="31"/>
        <v>419106</v>
      </c>
      <c r="G191" s="56">
        <f t="shared" ref="G191" si="32">SUM(G192:G196)</f>
        <v>421533.9</v>
      </c>
      <c r="H191" s="21">
        <f t="shared" si="20"/>
        <v>1.0057930451962034</v>
      </c>
    </row>
    <row r="192" spans="1:8" ht="15.75" customHeight="1">
      <c r="A192" s="203"/>
      <c r="B192" s="677"/>
      <c r="C192" s="4848" t="s">
        <v>158</v>
      </c>
      <c r="D192" s="22" t="s">
        <v>40</v>
      </c>
      <c r="E192" s="23">
        <v>9000</v>
      </c>
      <c r="F192" s="24">
        <v>9000</v>
      </c>
      <c r="G192" s="25">
        <v>11362.9</v>
      </c>
      <c r="H192" s="26">
        <f t="shared" si="20"/>
        <v>1.2625444444444445</v>
      </c>
    </row>
    <row r="193" spans="1:8" ht="14.25" customHeight="1">
      <c r="A193" s="203"/>
      <c r="B193" s="678"/>
      <c r="C193" s="4849"/>
      <c r="D193" s="28" t="s">
        <v>26</v>
      </c>
      <c r="E193" s="23">
        <v>150</v>
      </c>
      <c r="F193" s="24">
        <v>150</v>
      </c>
      <c r="G193" s="25">
        <v>215</v>
      </c>
      <c r="H193" s="26">
        <f t="shared" si="20"/>
        <v>1.4333333333333333</v>
      </c>
    </row>
    <row r="194" spans="1:8" ht="76.5" hidden="1" customHeight="1">
      <c r="A194" s="203"/>
      <c r="B194" s="678"/>
      <c r="C194" s="679" t="s">
        <v>159</v>
      </c>
      <c r="D194" s="29" t="s">
        <v>160</v>
      </c>
      <c r="E194" s="48">
        <v>0</v>
      </c>
      <c r="F194" s="68"/>
      <c r="G194" s="682"/>
      <c r="H194" s="683" t="e">
        <f t="shared" si="20"/>
        <v>#DIV/0!</v>
      </c>
    </row>
    <row r="195" spans="1:8" s="207" customFormat="1" ht="39.75" customHeight="1">
      <c r="A195" s="203"/>
      <c r="B195" s="678"/>
      <c r="C195" s="81" t="s">
        <v>51</v>
      </c>
      <c r="D195" s="273" t="s">
        <v>161</v>
      </c>
      <c r="E195" s="23">
        <v>398000</v>
      </c>
      <c r="F195" s="24">
        <v>409956</v>
      </c>
      <c r="G195" s="25">
        <v>409956</v>
      </c>
      <c r="H195" s="26">
        <f t="shared" si="20"/>
        <v>1</v>
      </c>
    </row>
    <row r="196" spans="1:8" ht="76.5" hidden="1" customHeight="1" thickBot="1">
      <c r="A196" s="203"/>
      <c r="B196" s="680"/>
      <c r="C196" s="635" t="s">
        <v>162</v>
      </c>
      <c r="D196" s="22" t="s">
        <v>163</v>
      </c>
      <c r="E196" s="23">
        <v>0</v>
      </c>
      <c r="F196" s="24"/>
      <c r="G196" s="25"/>
      <c r="H196" s="60" t="e">
        <f t="shared" si="20"/>
        <v>#DIV/0!</v>
      </c>
    </row>
    <row r="197" spans="1:8" ht="15.75" thickBot="1">
      <c r="A197" s="206"/>
      <c r="B197" s="4719" t="s">
        <v>27</v>
      </c>
      <c r="C197" s="4759"/>
      <c r="D197" s="681"/>
      <c r="E197" s="53">
        <v>0</v>
      </c>
      <c r="F197" s="53">
        <v>0</v>
      </c>
      <c r="G197" s="54">
        <v>0</v>
      </c>
      <c r="H197" s="675"/>
    </row>
    <row r="198" spans="1:8" ht="15.75" hidden="1" thickBot="1">
      <c r="A198" s="203"/>
      <c r="B198" s="208">
        <v>71095</v>
      </c>
      <c r="C198" s="209" t="s">
        <v>49</v>
      </c>
      <c r="D198" s="210"/>
      <c r="E198" s="211">
        <v>0</v>
      </c>
      <c r="F198" s="170"/>
      <c r="G198" s="171"/>
      <c r="H198" s="93" t="e">
        <f t="shared" si="20"/>
        <v>#DIV/0!</v>
      </c>
    </row>
    <row r="199" spans="1:8" ht="54" hidden="1" customHeight="1" thickBot="1">
      <c r="A199" s="203"/>
      <c r="B199" s="4732" t="s">
        <v>22</v>
      </c>
      <c r="C199" s="4733"/>
      <c r="D199" s="212"/>
      <c r="E199" s="213">
        <v>0</v>
      </c>
      <c r="F199" s="38"/>
      <c r="G199" s="39"/>
      <c r="H199" s="49" t="e">
        <f t="shared" si="20"/>
        <v>#DIV/0!</v>
      </c>
    </row>
    <row r="200" spans="1:8" ht="57" hidden="1" customHeight="1" thickBot="1">
      <c r="A200" s="203"/>
      <c r="B200" s="214"/>
      <c r="C200" s="215" t="s">
        <v>51</v>
      </c>
      <c r="D200" s="216">
        <v>2210</v>
      </c>
      <c r="E200" s="217"/>
      <c r="F200" s="38"/>
      <c r="G200" s="39"/>
      <c r="H200" s="49" t="e">
        <f t="shared" si="20"/>
        <v>#DIV/0!</v>
      </c>
    </row>
    <row r="201" spans="1:8" ht="16.5" hidden="1" customHeight="1" thickBot="1">
      <c r="A201" s="203"/>
      <c r="B201" s="4734" t="s">
        <v>27</v>
      </c>
      <c r="C201" s="4735"/>
      <c r="D201" s="218"/>
      <c r="E201" s="219">
        <v>0</v>
      </c>
      <c r="F201" s="38"/>
      <c r="G201" s="178"/>
      <c r="H201" s="40" t="e">
        <f t="shared" si="20"/>
        <v>#DIV/0!</v>
      </c>
    </row>
    <row r="202" spans="1:8" s="1" customFormat="1" ht="15.75" thickBot="1">
      <c r="A202" s="109">
        <v>720</v>
      </c>
      <c r="B202" s="112"/>
      <c r="C202" s="220" t="s">
        <v>164</v>
      </c>
      <c r="D202" s="684"/>
      <c r="E202" s="84">
        <f>SUM(E203,)</f>
        <v>4742265</v>
      </c>
      <c r="F202" s="84">
        <f>SUM(F203,)</f>
        <v>0</v>
      </c>
      <c r="G202" s="85">
        <f>SUM(G203,)</f>
        <v>2902705.44</v>
      </c>
      <c r="H202" s="471"/>
    </row>
    <row r="203" spans="1:8" ht="15.75" thickBot="1">
      <c r="A203" s="202"/>
      <c r="B203" s="113">
        <v>72095</v>
      </c>
      <c r="C203" s="18" t="s">
        <v>49</v>
      </c>
      <c r="D203" s="19"/>
      <c r="E203" s="79">
        <f t="shared" ref="E203:G203" si="33">SUM(E204,E212)</f>
        <v>4742265</v>
      </c>
      <c r="F203" s="79">
        <f t="shared" si="33"/>
        <v>0</v>
      </c>
      <c r="G203" s="80">
        <f t="shared" si="33"/>
        <v>2902705.44</v>
      </c>
      <c r="H203" s="20"/>
    </row>
    <row r="204" spans="1:8" s="194" customFormat="1">
      <c r="A204" s="203"/>
      <c r="B204" s="4680" t="s">
        <v>22</v>
      </c>
      <c r="C204" s="4703"/>
      <c r="D204" s="43"/>
      <c r="E204" s="44">
        <f>SUM(E205:E211)</f>
        <v>4742265</v>
      </c>
      <c r="F204" s="44">
        <f>SUM(F205:F211)</f>
        <v>0</v>
      </c>
      <c r="G204" s="45">
        <f>SUM(G205:G211)</f>
        <v>2902705.44</v>
      </c>
      <c r="H204" s="21"/>
    </row>
    <row r="205" spans="1:8">
      <c r="A205" s="203"/>
      <c r="B205" s="137"/>
      <c r="C205" s="686" t="s">
        <v>148</v>
      </c>
      <c r="D205" s="221" t="s">
        <v>103</v>
      </c>
      <c r="E205" s="87">
        <v>0</v>
      </c>
      <c r="F205" s="87">
        <v>0</v>
      </c>
      <c r="G205" s="124">
        <v>11.73</v>
      </c>
      <c r="H205" s="60"/>
    </row>
    <row r="206" spans="1:8" ht="42" customHeight="1">
      <c r="A206" s="203"/>
      <c r="B206" s="140"/>
      <c r="C206" s="686" t="s">
        <v>165</v>
      </c>
      <c r="D206" s="221" t="s">
        <v>24</v>
      </c>
      <c r="E206" s="87">
        <v>0</v>
      </c>
      <c r="F206" s="87">
        <v>0</v>
      </c>
      <c r="G206" s="124">
        <v>2103875.3199999998</v>
      </c>
      <c r="H206" s="60"/>
    </row>
    <row r="207" spans="1:8" ht="42" customHeight="1">
      <c r="A207" s="203"/>
      <c r="B207" s="140"/>
      <c r="C207" s="686" t="s">
        <v>166</v>
      </c>
      <c r="D207" s="221" t="s">
        <v>25</v>
      </c>
      <c r="E207" s="87">
        <v>0</v>
      </c>
      <c r="F207" s="87">
        <v>0</v>
      </c>
      <c r="G207" s="124">
        <v>502390.37</v>
      </c>
      <c r="H207" s="49"/>
    </row>
    <row r="208" spans="1:8" ht="58.5" customHeight="1">
      <c r="A208" s="203"/>
      <c r="B208" s="140"/>
      <c r="C208" s="686" t="s">
        <v>1268</v>
      </c>
      <c r="D208" s="4697" t="s">
        <v>44</v>
      </c>
      <c r="E208" s="87">
        <v>0</v>
      </c>
      <c r="F208" s="87">
        <v>0</v>
      </c>
      <c r="G208" s="124">
        <v>358.08</v>
      </c>
      <c r="H208" s="49"/>
    </row>
    <row r="209" spans="1:8" ht="40.5" customHeight="1">
      <c r="A209" s="203"/>
      <c r="B209" s="140"/>
      <c r="C209" s="686" t="s">
        <v>454</v>
      </c>
      <c r="D209" s="4843"/>
      <c r="E209" s="87">
        <v>0</v>
      </c>
      <c r="F209" s="87">
        <v>0</v>
      </c>
      <c r="G209" s="124">
        <v>183238.14</v>
      </c>
      <c r="H209" s="49"/>
    </row>
    <row r="210" spans="1:8" ht="15.75" thickBot="1">
      <c r="A210" s="206"/>
      <c r="B210" s="145"/>
      <c r="C210" s="1137" t="s">
        <v>167</v>
      </c>
      <c r="D210" s="1138" t="s">
        <v>50</v>
      </c>
      <c r="E210" s="1139">
        <v>0</v>
      </c>
      <c r="F210" s="1139">
        <v>0</v>
      </c>
      <c r="G210" s="1140">
        <v>112831.8</v>
      </c>
      <c r="H210" s="1134"/>
    </row>
    <row r="211" spans="1:8" ht="53.25" customHeight="1">
      <c r="A211" s="203"/>
      <c r="B211" s="242"/>
      <c r="C211" s="183" t="s">
        <v>168</v>
      </c>
      <c r="D211" s="28" t="s">
        <v>26</v>
      </c>
      <c r="E211" s="59">
        <v>4742265</v>
      </c>
      <c r="F211" s="123">
        <v>0</v>
      </c>
      <c r="G211" s="124">
        <v>0</v>
      </c>
      <c r="H211" s="125"/>
    </row>
    <row r="212" spans="1:8" s="1" customFormat="1" ht="15.75" thickBot="1">
      <c r="A212" s="203"/>
      <c r="B212" s="4713" t="s">
        <v>27</v>
      </c>
      <c r="C212" s="4844"/>
      <c r="D212" s="685"/>
      <c r="E212" s="31">
        <v>0</v>
      </c>
      <c r="F212" s="31">
        <f t="shared" ref="F212" si="34">F213</f>
        <v>0</v>
      </c>
      <c r="G212" s="440">
        <v>0</v>
      </c>
      <c r="H212" s="32"/>
    </row>
    <row r="213" spans="1:8" ht="15.75" hidden="1" thickBot="1">
      <c r="A213" s="222"/>
      <c r="B213" s="223"/>
      <c r="C213" s="224" t="s">
        <v>169</v>
      </c>
      <c r="D213" s="225" t="s">
        <v>170</v>
      </c>
      <c r="E213" s="226">
        <v>0</v>
      </c>
      <c r="F213" s="38"/>
      <c r="G213" s="178"/>
      <c r="H213" s="40" t="e">
        <f t="shared" ref="H213:H274" si="35">G213/F213</f>
        <v>#DIV/0!</v>
      </c>
    </row>
    <row r="214" spans="1:8" ht="15.75" thickBot="1">
      <c r="A214" s="109">
        <v>730</v>
      </c>
      <c r="B214" s="227"/>
      <c r="C214" s="220" t="s">
        <v>171</v>
      </c>
      <c r="D214" s="112"/>
      <c r="E214" s="84">
        <f>SUM(E215,E226)</f>
        <v>97274</v>
      </c>
      <c r="F214" s="84">
        <f>SUM(F215,F226)</f>
        <v>97274</v>
      </c>
      <c r="G214" s="85">
        <f>SUM(G215,G226)</f>
        <v>40976.06</v>
      </c>
      <c r="H214" s="16">
        <f t="shared" si="35"/>
        <v>0.42124370335341405</v>
      </c>
    </row>
    <row r="215" spans="1:8" ht="16.5" customHeight="1" thickBot="1">
      <c r="A215" s="408"/>
      <c r="B215" s="228">
        <v>73016</v>
      </c>
      <c r="C215" s="229" t="s">
        <v>172</v>
      </c>
      <c r="D215" s="19"/>
      <c r="E215" s="79">
        <f t="shared" ref="E215:G215" si="36">SUM(E216,E222)</f>
        <v>0</v>
      </c>
      <c r="F215" s="79">
        <f t="shared" si="36"/>
        <v>0</v>
      </c>
      <c r="G215" s="80">
        <f t="shared" si="36"/>
        <v>1548.79</v>
      </c>
      <c r="H215" s="20"/>
    </row>
    <row r="216" spans="1:8" ht="20.25" customHeight="1">
      <c r="A216" s="409"/>
      <c r="B216" s="4687" t="s">
        <v>22</v>
      </c>
      <c r="C216" s="4748"/>
      <c r="D216" s="159"/>
      <c r="E216" s="44">
        <f>SUM(E217:E218)</f>
        <v>0</v>
      </c>
      <c r="F216" s="44">
        <f>SUM(F217:F218)</f>
        <v>0</v>
      </c>
      <c r="G216" s="45">
        <f>SUM(G217:G218)</f>
        <v>1548.79</v>
      </c>
      <c r="H216" s="21"/>
    </row>
    <row r="217" spans="1:8" ht="32.25" customHeight="1">
      <c r="A217" s="409"/>
      <c r="B217" s="230"/>
      <c r="C217" s="231" t="s">
        <v>435</v>
      </c>
      <c r="D217" s="22" t="s">
        <v>44</v>
      </c>
      <c r="E217" s="232">
        <v>0</v>
      </c>
      <c r="F217" s="24">
        <v>0</v>
      </c>
      <c r="G217" s="25">
        <v>32.33</v>
      </c>
      <c r="H217" s="60"/>
    </row>
    <row r="218" spans="1:8" ht="30" customHeight="1">
      <c r="A218" s="409"/>
      <c r="B218" s="230"/>
      <c r="C218" s="57" t="s">
        <v>434</v>
      </c>
      <c r="D218" s="22" t="s">
        <v>50</v>
      </c>
      <c r="E218" s="232">
        <v>0</v>
      </c>
      <c r="F218" s="24">
        <v>0</v>
      </c>
      <c r="G218" s="25">
        <v>1516.46</v>
      </c>
      <c r="H218" s="60"/>
    </row>
    <row r="219" spans="1:8" ht="15.75" thickBot="1">
      <c r="A219" s="413"/>
      <c r="B219" s="4719" t="s">
        <v>27</v>
      </c>
      <c r="C219" s="4720"/>
      <c r="D219" s="233"/>
      <c r="E219" s="53">
        <v>0</v>
      </c>
      <c r="F219" s="53">
        <v>0</v>
      </c>
      <c r="G219" s="54">
        <v>0</v>
      </c>
      <c r="H219" s="63"/>
    </row>
    <row r="220" spans="1:8" ht="26.25" hidden="1" thickBot="1">
      <c r="A220" s="409"/>
      <c r="B220" s="240">
        <v>73090</v>
      </c>
      <c r="C220" s="410" t="s">
        <v>173</v>
      </c>
      <c r="D220" s="155"/>
      <c r="E220" s="156">
        <v>0</v>
      </c>
      <c r="F220" s="251">
        <f>SUM(F221,F224)</f>
        <v>0</v>
      </c>
      <c r="G220" s="235">
        <f>SUM(G221,G225)</f>
        <v>0</v>
      </c>
      <c r="H220" s="93" t="e">
        <f t="shared" si="35"/>
        <v>#DIV/0!</v>
      </c>
    </row>
    <row r="221" spans="1:8" ht="51" hidden="1" customHeight="1">
      <c r="A221" s="409"/>
      <c r="B221" s="4845" t="s">
        <v>22</v>
      </c>
      <c r="C221" s="4782"/>
      <c r="D221" s="159"/>
      <c r="E221" s="266">
        <v>0</v>
      </c>
      <c r="F221" s="55">
        <v>0</v>
      </c>
      <c r="G221" s="236">
        <v>0</v>
      </c>
      <c r="H221" s="40" t="e">
        <f t="shared" si="35"/>
        <v>#DIV/0!</v>
      </c>
    </row>
    <row r="222" spans="1:8" ht="41.25" hidden="1" customHeight="1">
      <c r="A222" s="408"/>
      <c r="B222" s="4846"/>
      <c r="C222" s="411" t="s">
        <v>174</v>
      </c>
      <c r="D222" s="197" t="s">
        <v>175</v>
      </c>
      <c r="E222" s="412"/>
      <c r="F222" s="198"/>
      <c r="G222" s="237"/>
      <c r="H222" s="238" t="e">
        <f t="shared" si="35"/>
        <v>#DIV/0!</v>
      </c>
    </row>
    <row r="223" spans="1:8" ht="22.5" hidden="1" customHeight="1">
      <c r="A223" s="409"/>
      <c r="B223" s="4847"/>
      <c r="C223" s="4725" t="s">
        <v>176</v>
      </c>
      <c r="D223" s="22" t="s">
        <v>177</v>
      </c>
      <c r="E223" s="232"/>
      <c r="F223" s="24"/>
      <c r="G223" s="39"/>
      <c r="H223" s="49" t="e">
        <f t="shared" si="35"/>
        <v>#DIV/0!</v>
      </c>
    </row>
    <row r="224" spans="1:8" ht="22.5" hidden="1" customHeight="1">
      <c r="A224" s="4743"/>
      <c r="B224" s="4847"/>
      <c r="C224" s="4726"/>
      <c r="D224" s="22" t="s">
        <v>178</v>
      </c>
      <c r="E224" s="232"/>
      <c r="F224" s="24"/>
      <c r="G224" s="39"/>
      <c r="H224" s="49" t="e">
        <f t="shared" si="35"/>
        <v>#DIV/0!</v>
      </c>
    </row>
    <row r="225" spans="1:8" ht="15.75" hidden="1" customHeight="1" thickBot="1">
      <c r="A225" s="4743"/>
      <c r="B225" s="4719" t="s">
        <v>27</v>
      </c>
      <c r="C225" s="4720"/>
      <c r="D225" s="233"/>
      <c r="E225" s="31">
        <v>0</v>
      </c>
      <c r="F225" s="31">
        <v>0</v>
      </c>
      <c r="G225" s="239">
        <v>0</v>
      </c>
      <c r="H225" s="40" t="e">
        <f t="shared" si="35"/>
        <v>#DIV/0!</v>
      </c>
    </row>
    <row r="226" spans="1:8" ht="15.75" thickBot="1">
      <c r="A226" s="4743"/>
      <c r="B226" s="228">
        <v>73095</v>
      </c>
      <c r="C226" s="229" t="s">
        <v>49</v>
      </c>
      <c r="D226" s="19"/>
      <c r="E226" s="41">
        <f t="shared" ref="E226:G226" si="37">SUM(E227,E232)</f>
        <v>97274</v>
      </c>
      <c r="F226" s="41">
        <f t="shared" si="37"/>
        <v>97274</v>
      </c>
      <c r="G226" s="42">
        <f t="shared" si="37"/>
        <v>39427.269999999997</v>
      </c>
      <c r="H226" s="20">
        <f t="shared" si="35"/>
        <v>0.40532177149084025</v>
      </c>
    </row>
    <row r="227" spans="1:8">
      <c r="A227" s="4743"/>
      <c r="B227" s="4680" t="s">
        <v>22</v>
      </c>
      <c r="C227" s="4703"/>
      <c r="D227" s="43"/>
      <c r="E227" s="55">
        <f t="shared" ref="E227:F227" si="38">SUM(E228:E231)</f>
        <v>97274</v>
      </c>
      <c r="F227" s="55">
        <f t="shared" si="38"/>
        <v>97274</v>
      </c>
      <c r="G227" s="56">
        <f t="shared" ref="G227" si="39">SUM(G228:G231)</f>
        <v>39427.269999999997</v>
      </c>
      <c r="H227" s="21">
        <f t="shared" si="35"/>
        <v>0.40532177149084025</v>
      </c>
    </row>
    <row r="228" spans="1:8" ht="63.75" hidden="1" customHeight="1">
      <c r="A228" s="4743"/>
      <c r="B228" s="4745"/>
      <c r="C228" s="50" t="s">
        <v>179</v>
      </c>
      <c r="D228" s="22" t="s">
        <v>177</v>
      </c>
      <c r="E228" s="23"/>
      <c r="F228" s="24"/>
      <c r="G228" s="39"/>
      <c r="H228" s="49" t="e">
        <f t="shared" si="35"/>
        <v>#DIV/0!</v>
      </c>
    </row>
    <row r="229" spans="1:8" ht="69" customHeight="1">
      <c r="A229" s="4743"/>
      <c r="B229" s="4746"/>
      <c r="C229" s="149" t="s">
        <v>180</v>
      </c>
      <c r="D229" s="4717" t="s">
        <v>181</v>
      </c>
      <c r="E229" s="23">
        <v>97274</v>
      </c>
      <c r="F229" s="24">
        <v>97274</v>
      </c>
      <c r="G229" s="25">
        <v>39037.82</v>
      </c>
      <c r="H229" s="26">
        <f t="shared" si="35"/>
        <v>0.40131813228611962</v>
      </c>
    </row>
    <row r="230" spans="1:8" ht="52.5" hidden="1" customHeight="1">
      <c r="A230" s="4743"/>
      <c r="B230" s="4746"/>
      <c r="C230" s="149" t="s">
        <v>182</v>
      </c>
      <c r="D230" s="4718"/>
      <c r="E230" s="23"/>
      <c r="F230" s="24"/>
      <c r="G230" s="39"/>
      <c r="H230" s="49" t="e">
        <f t="shared" si="35"/>
        <v>#DIV/0!</v>
      </c>
    </row>
    <row r="231" spans="1:8" ht="27.75" customHeight="1">
      <c r="A231" s="4743"/>
      <c r="B231" s="4747"/>
      <c r="C231" s="75" t="s">
        <v>183</v>
      </c>
      <c r="D231" s="82">
        <v>2950</v>
      </c>
      <c r="E231" s="23">
        <v>0</v>
      </c>
      <c r="F231" s="24">
        <v>0</v>
      </c>
      <c r="G231" s="25">
        <v>389.45</v>
      </c>
      <c r="H231" s="60"/>
    </row>
    <row r="232" spans="1:8" ht="15.75" thickBot="1">
      <c r="A232" s="4744"/>
      <c r="B232" s="4719" t="s">
        <v>27</v>
      </c>
      <c r="C232" s="4720"/>
      <c r="D232" s="52"/>
      <c r="E232" s="53">
        <v>0</v>
      </c>
      <c r="F232" s="53">
        <v>0</v>
      </c>
      <c r="G232" s="54">
        <v>0</v>
      </c>
      <c r="H232" s="63"/>
    </row>
    <row r="233" spans="1:8" ht="17.25" customHeight="1" thickBot="1">
      <c r="A233" s="109">
        <v>750</v>
      </c>
      <c r="B233" s="1046"/>
      <c r="C233" s="1047" t="s">
        <v>184</v>
      </c>
      <c r="D233" s="1009"/>
      <c r="E233" s="1010">
        <f>SUM(E234,E239,E261,E266,E283,E287,E279)</f>
        <v>9841146</v>
      </c>
      <c r="F233" s="1010">
        <f>SUM(F234,F239,F261,F266,F283,F287,F279)</f>
        <v>9389054</v>
      </c>
      <c r="G233" s="1011">
        <f>SUM(G234,G239,G261,G266,G283,G287,G279)</f>
        <v>9681215.8300000001</v>
      </c>
      <c r="H233" s="735">
        <f t="shared" si="35"/>
        <v>1.031117280825097</v>
      </c>
    </row>
    <row r="234" spans="1:8" ht="18.75" customHeight="1" thickBot="1">
      <c r="A234" s="191"/>
      <c r="B234" s="824">
        <v>75011</v>
      </c>
      <c r="C234" s="1048" t="s">
        <v>185</v>
      </c>
      <c r="D234" s="825"/>
      <c r="E234" s="769">
        <f t="shared" ref="E234:G234" si="40">SUM(E235,E238)</f>
        <v>242526</v>
      </c>
      <c r="F234" s="769">
        <f t="shared" si="40"/>
        <v>251101</v>
      </c>
      <c r="G234" s="770">
        <f t="shared" si="40"/>
        <v>251009.36</v>
      </c>
      <c r="H234" s="742">
        <f t="shared" si="35"/>
        <v>0.99963504725190255</v>
      </c>
    </row>
    <row r="235" spans="1:8" ht="15" customHeight="1">
      <c r="A235" s="192"/>
      <c r="B235" s="4727" t="s">
        <v>22</v>
      </c>
      <c r="C235" s="4728"/>
      <c r="D235" s="826"/>
      <c r="E235" s="773">
        <f>SUM(E236:E237)</f>
        <v>242526</v>
      </c>
      <c r="F235" s="773">
        <f>SUM(F236:F237)</f>
        <v>251101</v>
      </c>
      <c r="G235" s="774">
        <f>SUM(G236:G237)</f>
        <v>251009.36</v>
      </c>
      <c r="H235" s="747">
        <f t="shared" si="35"/>
        <v>0.99963504725190255</v>
      </c>
    </row>
    <row r="236" spans="1:8" ht="38.25">
      <c r="A236" s="192"/>
      <c r="B236" s="1049"/>
      <c r="C236" s="1050" t="s">
        <v>186</v>
      </c>
      <c r="D236" s="804">
        <v>2210</v>
      </c>
      <c r="E236" s="750">
        <v>242000</v>
      </c>
      <c r="F236" s="751">
        <v>250575</v>
      </c>
      <c r="G236" s="752">
        <v>250575</v>
      </c>
      <c r="H236" s="753">
        <f t="shared" si="35"/>
        <v>1</v>
      </c>
    </row>
    <row r="237" spans="1:8" ht="38.25">
      <c r="A237" s="192"/>
      <c r="B237" s="1051"/>
      <c r="C237" s="828" t="s">
        <v>64</v>
      </c>
      <c r="D237" s="829">
        <v>2360</v>
      </c>
      <c r="E237" s="750">
        <v>526</v>
      </c>
      <c r="F237" s="751">
        <v>526</v>
      </c>
      <c r="G237" s="752">
        <v>434.36</v>
      </c>
      <c r="H237" s="753">
        <f t="shared" si="35"/>
        <v>0.82577946768060839</v>
      </c>
    </row>
    <row r="238" spans="1:8" ht="15" customHeight="1" thickBot="1">
      <c r="A238" s="195"/>
      <c r="B238" s="4706" t="s">
        <v>27</v>
      </c>
      <c r="C238" s="4707"/>
      <c r="D238" s="831"/>
      <c r="E238" s="832">
        <v>0</v>
      </c>
      <c r="F238" s="832">
        <v>0</v>
      </c>
      <c r="G238" s="726">
        <v>0</v>
      </c>
      <c r="H238" s="727"/>
    </row>
    <row r="239" spans="1:8" ht="19.5" customHeight="1" thickBot="1">
      <c r="A239" s="192"/>
      <c r="B239" s="1059">
        <v>75018</v>
      </c>
      <c r="C239" s="1060" t="s">
        <v>187</v>
      </c>
      <c r="D239" s="1141"/>
      <c r="E239" s="862">
        <f>SUM(E240,E257)</f>
        <v>240000</v>
      </c>
      <c r="F239" s="862">
        <f>SUM(F240,F257)</f>
        <v>328920</v>
      </c>
      <c r="G239" s="863">
        <f>SUM(G240,G257)</f>
        <v>740329.53</v>
      </c>
      <c r="H239" s="742">
        <f t="shared" si="35"/>
        <v>2.2507890368478658</v>
      </c>
    </row>
    <row r="240" spans="1:8" ht="15" customHeight="1">
      <c r="A240" s="192"/>
      <c r="B240" s="4736" t="s">
        <v>22</v>
      </c>
      <c r="C240" s="4737"/>
      <c r="D240" s="840"/>
      <c r="E240" s="1061">
        <f>SUM(E241:E254)</f>
        <v>240000</v>
      </c>
      <c r="F240" s="1061">
        <f t="shared" ref="F240:G240" si="41">SUM(F241:F254)</f>
        <v>287519</v>
      </c>
      <c r="G240" s="4504">
        <f t="shared" si="41"/>
        <v>686782.33000000007</v>
      </c>
      <c r="H240" s="976">
        <f t="shared" si="35"/>
        <v>2.3886502457228915</v>
      </c>
    </row>
    <row r="241" spans="1:8" ht="64.5" customHeight="1">
      <c r="A241" s="192"/>
      <c r="B241" s="1107"/>
      <c r="C241" s="1110" t="s">
        <v>467</v>
      </c>
      <c r="D241" s="241">
        <v>2057</v>
      </c>
      <c r="E241" s="532">
        <v>0</v>
      </c>
      <c r="F241" s="426">
        <v>40049</v>
      </c>
      <c r="G241" s="1105">
        <v>40049</v>
      </c>
      <c r="H241" s="4526">
        <f t="shared" si="35"/>
        <v>1</v>
      </c>
    </row>
    <row r="242" spans="1:8" ht="63" customHeight="1">
      <c r="A242" s="192"/>
      <c r="B242" s="1108"/>
      <c r="C242" s="1110" t="s">
        <v>465</v>
      </c>
      <c r="D242" s="695">
        <v>2059</v>
      </c>
      <c r="E242" s="532">
        <v>0</v>
      </c>
      <c r="F242" s="426">
        <v>7470</v>
      </c>
      <c r="G242" s="1105">
        <v>7470</v>
      </c>
      <c r="H242" s="4526">
        <f t="shared" si="35"/>
        <v>1</v>
      </c>
    </row>
    <row r="243" spans="1:8" ht="16.5" customHeight="1">
      <c r="A243" s="192"/>
      <c r="B243" s="1113"/>
      <c r="C243" s="4738" t="s">
        <v>32</v>
      </c>
      <c r="D243" s="795" t="s">
        <v>145</v>
      </c>
      <c r="E243" s="1100">
        <v>0</v>
      </c>
      <c r="F243" s="751">
        <v>0</v>
      </c>
      <c r="G243" s="1062">
        <v>50.01</v>
      </c>
      <c r="H243" s="4527"/>
    </row>
    <row r="244" spans="1:8" ht="16.5" customHeight="1">
      <c r="A244" s="192"/>
      <c r="B244" s="1113"/>
      <c r="C244" s="4739"/>
      <c r="D244" s="833" t="s">
        <v>103</v>
      </c>
      <c r="E244" s="1100">
        <v>0</v>
      </c>
      <c r="F244" s="751">
        <v>0</v>
      </c>
      <c r="G244" s="1062">
        <v>238180.38</v>
      </c>
      <c r="H244" s="4527"/>
    </row>
    <row r="245" spans="1:8" ht="16.5" customHeight="1">
      <c r="A245" s="192"/>
      <c r="B245" s="1113"/>
      <c r="C245" s="4739"/>
      <c r="D245" s="844" t="s">
        <v>113</v>
      </c>
      <c r="E245" s="1100">
        <v>0</v>
      </c>
      <c r="F245" s="751">
        <v>0</v>
      </c>
      <c r="G245" s="1062">
        <v>74525</v>
      </c>
      <c r="H245" s="4527"/>
    </row>
    <row r="246" spans="1:8" ht="16.5" hidden="1" customHeight="1">
      <c r="A246" s="192"/>
      <c r="B246" s="1113"/>
      <c r="C246" s="4739"/>
      <c r="D246" s="1058" t="s">
        <v>40</v>
      </c>
      <c r="E246" s="1100"/>
      <c r="F246" s="751"/>
      <c r="G246" s="1062"/>
      <c r="H246" s="4527" t="e">
        <f t="shared" si="35"/>
        <v>#DIV/0!</v>
      </c>
    </row>
    <row r="247" spans="1:8" ht="16.5" customHeight="1">
      <c r="A247" s="192"/>
      <c r="B247" s="1113"/>
      <c r="C247" s="4739"/>
      <c r="D247" s="1012" t="s">
        <v>24</v>
      </c>
      <c r="E247" s="1100">
        <v>100000</v>
      </c>
      <c r="F247" s="751">
        <v>100000</v>
      </c>
      <c r="G247" s="1062">
        <v>114074.2</v>
      </c>
      <c r="H247" s="4526">
        <f t="shared" si="35"/>
        <v>1.1407419999999999</v>
      </c>
    </row>
    <row r="248" spans="1:8" ht="16.5" customHeight="1">
      <c r="A248" s="192"/>
      <c r="B248" s="1113"/>
      <c r="C248" s="4739"/>
      <c r="D248" s="1058" t="s">
        <v>25</v>
      </c>
      <c r="E248" s="1100">
        <v>40000</v>
      </c>
      <c r="F248" s="751">
        <v>40000</v>
      </c>
      <c r="G248" s="1062">
        <v>56782.31</v>
      </c>
      <c r="H248" s="4526">
        <f t="shared" si="35"/>
        <v>1.4195577499999998</v>
      </c>
    </row>
    <row r="249" spans="1:8" ht="16.5" customHeight="1">
      <c r="A249" s="192"/>
      <c r="B249" s="1113"/>
      <c r="C249" s="4739"/>
      <c r="D249" s="1058" t="s">
        <v>44</v>
      </c>
      <c r="E249" s="1100">
        <v>0</v>
      </c>
      <c r="F249" s="751">
        <v>0</v>
      </c>
      <c r="G249" s="1062">
        <v>2357.2600000000002</v>
      </c>
      <c r="H249" s="4526"/>
    </row>
    <row r="250" spans="1:8" ht="16.5" customHeight="1">
      <c r="A250" s="192"/>
      <c r="B250" s="1113"/>
      <c r="C250" s="4739"/>
      <c r="D250" s="1058" t="s">
        <v>50</v>
      </c>
      <c r="E250" s="1100">
        <v>80000</v>
      </c>
      <c r="F250" s="751">
        <v>80000</v>
      </c>
      <c r="G250" s="1062">
        <v>69459.490000000005</v>
      </c>
      <c r="H250" s="4526">
        <f t="shared" si="35"/>
        <v>0.86824362500000007</v>
      </c>
    </row>
    <row r="251" spans="1:8" ht="16.5" customHeight="1">
      <c r="A251" s="192"/>
      <c r="B251" s="1113"/>
      <c r="C251" s="4739"/>
      <c r="D251" s="1058" t="s">
        <v>33</v>
      </c>
      <c r="E251" s="1100">
        <v>0</v>
      </c>
      <c r="F251" s="751">
        <v>0</v>
      </c>
      <c r="G251" s="1062">
        <v>45239.53</v>
      </c>
      <c r="H251" s="4526"/>
    </row>
    <row r="252" spans="1:8" ht="16.5" customHeight="1">
      <c r="A252" s="192"/>
      <c r="B252" s="4502"/>
      <c r="C252" s="4740"/>
      <c r="D252" s="1058" t="s">
        <v>26</v>
      </c>
      <c r="E252" s="1100">
        <v>20000</v>
      </c>
      <c r="F252" s="751">
        <v>20000</v>
      </c>
      <c r="G252" s="1062">
        <v>23197.41</v>
      </c>
      <c r="H252" s="4526">
        <f t="shared" si="35"/>
        <v>1.1598705</v>
      </c>
    </row>
    <row r="253" spans="1:8" ht="16.5" customHeight="1">
      <c r="A253" s="192"/>
      <c r="B253" s="1069"/>
      <c r="C253" s="4730" t="s">
        <v>110</v>
      </c>
      <c r="D253" s="1058" t="s">
        <v>25</v>
      </c>
      <c r="E253" s="1100">
        <v>0</v>
      </c>
      <c r="F253" s="751">
        <v>0</v>
      </c>
      <c r="G253" s="1062">
        <v>7112.21</v>
      </c>
      <c r="H253" s="4526"/>
    </row>
    <row r="254" spans="1:8" ht="16.5" customHeight="1">
      <c r="A254" s="192"/>
      <c r="B254" s="4503"/>
      <c r="C254" s="4731"/>
      <c r="D254" s="1058" t="s">
        <v>26</v>
      </c>
      <c r="E254" s="1100">
        <v>0</v>
      </c>
      <c r="F254" s="751">
        <v>0</v>
      </c>
      <c r="G254" s="1062">
        <v>8285.5300000000007</v>
      </c>
      <c r="H254" s="4526"/>
    </row>
    <row r="255" spans="1:8" ht="30.75" hidden="1" customHeight="1" thickBot="1">
      <c r="A255" s="195"/>
      <c r="B255" s="1111"/>
      <c r="C255" s="1044" t="s">
        <v>114</v>
      </c>
      <c r="D255" s="1013" t="s">
        <v>115</v>
      </c>
      <c r="E255" s="1101">
        <v>0</v>
      </c>
      <c r="F255" s="1007"/>
      <c r="G255" s="1063"/>
      <c r="H255" s="4528" t="e">
        <f t="shared" si="35"/>
        <v>#DIV/0!</v>
      </c>
    </row>
    <row r="256" spans="1:8" ht="25.5" hidden="1" customHeight="1">
      <c r="A256" s="191"/>
      <c r="B256" s="1112"/>
      <c r="C256" s="1045" t="s">
        <v>188</v>
      </c>
      <c r="D256" s="1014" t="s">
        <v>189</v>
      </c>
      <c r="E256" s="1102"/>
      <c r="F256" s="1015"/>
      <c r="G256" s="1064"/>
      <c r="H256" s="4529" t="e">
        <f t="shared" si="35"/>
        <v>#DIV/0!</v>
      </c>
    </row>
    <row r="257" spans="1:9">
      <c r="A257" s="192"/>
      <c r="B257" s="4741" t="s">
        <v>72</v>
      </c>
      <c r="C257" s="4742"/>
      <c r="D257" s="1016"/>
      <c r="E257" s="1103">
        <v>0</v>
      </c>
      <c r="F257" s="790">
        <f>SUM(F258:F260)</f>
        <v>41401</v>
      </c>
      <c r="G257" s="1065">
        <f>SUM(G258:G260)</f>
        <v>53547.199999999997</v>
      </c>
      <c r="H257" s="4530"/>
    </row>
    <row r="258" spans="1:9" ht="26.25" customHeight="1">
      <c r="A258" s="192"/>
      <c r="B258" s="1107"/>
      <c r="C258" s="1106" t="s">
        <v>32</v>
      </c>
      <c r="D258" s="1012" t="s">
        <v>29</v>
      </c>
      <c r="E258" s="1104">
        <v>0</v>
      </c>
      <c r="F258" s="751">
        <v>0</v>
      </c>
      <c r="G258" s="1062">
        <v>12146.2</v>
      </c>
      <c r="H258" s="4527"/>
    </row>
    <row r="259" spans="1:9" ht="65.25" customHeight="1">
      <c r="A259" s="192"/>
      <c r="B259" s="1108"/>
      <c r="C259" s="4455" t="s">
        <v>467</v>
      </c>
      <c r="D259" s="4456" t="s">
        <v>126</v>
      </c>
      <c r="E259" s="4457">
        <v>0</v>
      </c>
      <c r="F259" s="4440">
        <v>34893</v>
      </c>
      <c r="G259" s="4458">
        <v>34893</v>
      </c>
      <c r="H259" s="4526">
        <f t="shared" si="35"/>
        <v>1</v>
      </c>
      <c r="I259" s="1066"/>
    </row>
    <row r="260" spans="1:9" ht="62.25" customHeight="1" thickBot="1">
      <c r="A260" s="195"/>
      <c r="B260" s="1109"/>
      <c r="C260" s="4463" t="s">
        <v>466</v>
      </c>
      <c r="D260" s="4464" t="s">
        <v>464</v>
      </c>
      <c r="E260" s="4465">
        <v>0</v>
      </c>
      <c r="F260" s="1150">
        <v>6508</v>
      </c>
      <c r="G260" s="4466">
        <v>6508</v>
      </c>
      <c r="H260" s="1190">
        <f t="shared" si="35"/>
        <v>1</v>
      </c>
    </row>
    <row r="261" spans="1:9" ht="15.75" thickBot="1">
      <c r="A261" s="823"/>
      <c r="B261" s="847">
        <v>75046</v>
      </c>
      <c r="C261" s="1060" t="s">
        <v>190</v>
      </c>
      <c r="D261" s="4459"/>
      <c r="E261" s="4460">
        <f t="shared" ref="E261:G261" si="42">SUM(E262,E265)</f>
        <v>21316</v>
      </c>
      <c r="F261" s="850">
        <f t="shared" si="42"/>
        <v>18316</v>
      </c>
      <c r="G261" s="4461">
        <f t="shared" si="42"/>
        <v>8553.4599999999991</v>
      </c>
      <c r="H261" s="4462">
        <f t="shared" si="35"/>
        <v>0.46699388512775708</v>
      </c>
    </row>
    <row r="262" spans="1:9">
      <c r="A262" s="823"/>
      <c r="B262" s="4727" t="s">
        <v>22</v>
      </c>
      <c r="C262" s="4728"/>
      <c r="D262" s="826"/>
      <c r="E262" s="773">
        <f t="shared" ref="E262:F262" si="43">SUM(E263:E264)</f>
        <v>21316</v>
      </c>
      <c r="F262" s="773">
        <f t="shared" si="43"/>
        <v>18316</v>
      </c>
      <c r="G262" s="774">
        <f t="shared" ref="G262" si="44">SUM(G263:G264)</f>
        <v>8553.4599999999991</v>
      </c>
      <c r="H262" s="747">
        <f t="shared" si="35"/>
        <v>0.46699388512775708</v>
      </c>
    </row>
    <row r="263" spans="1:9" ht="43.5" customHeight="1">
      <c r="A263" s="823"/>
      <c r="B263" s="4704"/>
      <c r="C263" s="827" t="s">
        <v>51</v>
      </c>
      <c r="D263" s="804">
        <v>2210</v>
      </c>
      <c r="E263" s="750">
        <v>20000</v>
      </c>
      <c r="F263" s="751">
        <v>17000</v>
      </c>
      <c r="G263" s="752">
        <v>8161.96</v>
      </c>
      <c r="H263" s="753">
        <f t="shared" si="35"/>
        <v>0.48011529411764708</v>
      </c>
    </row>
    <row r="264" spans="1:9" s="194" customFormat="1" ht="43.5" customHeight="1">
      <c r="A264" s="823"/>
      <c r="B264" s="4705"/>
      <c r="C264" s="828" t="s">
        <v>64</v>
      </c>
      <c r="D264" s="829">
        <v>2360</v>
      </c>
      <c r="E264" s="750">
        <v>1316</v>
      </c>
      <c r="F264" s="806">
        <v>1316</v>
      </c>
      <c r="G264" s="830">
        <v>391.5</v>
      </c>
      <c r="H264" s="753">
        <f t="shared" si="35"/>
        <v>0.29749240121580545</v>
      </c>
    </row>
    <row r="265" spans="1:9" s="194" customFormat="1" ht="15" customHeight="1" thickBot="1">
      <c r="A265" s="823"/>
      <c r="B265" s="4706" t="s">
        <v>27</v>
      </c>
      <c r="C265" s="4707"/>
      <c r="D265" s="831"/>
      <c r="E265" s="832">
        <v>0</v>
      </c>
      <c r="F265" s="832">
        <v>0</v>
      </c>
      <c r="G265" s="726">
        <v>0</v>
      </c>
      <c r="H265" s="727"/>
    </row>
    <row r="266" spans="1:9" s="194" customFormat="1" ht="15" customHeight="1" thickBot="1">
      <c r="A266" s="192"/>
      <c r="B266" s="837">
        <v>75075</v>
      </c>
      <c r="C266" s="838" t="s">
        <v>191</v>
      </c>
      <c r="D266" s="839"/>
      <c r="E266" s="769">
        <f t="shared" ref="E266:G266" si="45">SUM(E278,E267)</f>
        <v>33900</v>
      </c>
      <c r="F266" s="769">
        <f t="shared" si="45"/>
        <v>45670</v>
      </c>
      <c r="G266" s="770">
        <f t="shared" si="45"/>
        <v>332414.80000000005</v>
      </c>
      <c r="H266" s="742">
        <f t="shared" si="35"/>
        <v>7.2786249178892062</v>
      </c>
    </row>
    <row r="267" spans="1:9" s="194" customFormat="1" ht="15" customHeight="1">
      <c r="A267" s="192"/>
      <c r="B267" s="4708" t="s">
        <v>22</v>
      </c>
      <c r="C267" s="4709"/>
      <c r="D267" s="840"/>
      <c r="E267" s="787">
        <f>SUM(E268:E277)</f>
        <v>33900</v>
      </c>
      <c r="F267" s="787">
        <f>SUM(F268:F277)</f>
        <v>45670</v>
      </c>
      <c r="G267" s="841">
        <f>SUM(G268:G277)</f>
        <v>332414.80000000005</v>
      </c>
      <c r="H267" s="747">
        <f t="shared" si="35"/>
        <v>7.2786249178892062</v>
      </c>
    </row>
    <row r="268" spans="1:9" ht="15" hidden="1" customHeight="1">
      <c r="A268" s="192"/>
      <c r="B268" s="842"/>
      <c r="C268" s="4710" t="s">
        <v>32</v>
      </c>
      <c r="D268" s="833" t="s">
        <v>44</v>
      </c>
      <c r="E268" s="834"/>
      <c r="F268" s="751"/>
      <c r="G268" s="752"/>
      <c r="H268" s="798" t="e">
        <f t="shared" si="35"/>
        <v>#DIV/0!</v>
      </c>
    </row>
    <row r="269" spans="1:9" ht="15" customHeight="1">
      <c r="A269" s="192"/>
      <c r="B269" s="1069"/>
      <c r="C269" s="4711"/>
      <c r="D269" s="833" t="s">
        <v>50</v>
      </c>
      <c r="E269" s="834">
        <v>0</v>
      </c>
      <c r="F269" s="751">
        <v>0</v>
      </c>
      <c r="G269" s="752">
        <v>109606</v>
      </c>
      <c r="H269" s="798"/>
    </row>
    <row r="270" spans="1:9" ht="15" customHeight="1">
      <c r="A270" s="192"/>
      <c r="B270" s="1070"/>
      <c r="C270" s="4711"/>
      <c r="D270" s="833" t="s">
        <v>33</v>
      </c>
      <c r="E270" s="835">
        <v>0</v>
      </c>
      <c r="F270" s="751">
        <v>0</v>
      </c>
      <c r="G270" s="752">
        <v>13608.63</v>
      </c>
      <c r="H270" s="798"/>
    </row>
    <row r="271" spans="1:9" ht="15" customHeight="1">
      <c r="A271" s="192"/>
      <c r="B271" s="1070"/>
      <c r="C271" s="4712"/>
      <c r="D271" s="833" t="s">
        <v>26</v>
      </c>
      <c r="E271" s="836">
        <v>0</v>
      </c>
      <c r="F271" s="751">
        <v>0</v>
      </c>
      <c r="G271" s="752">
        <v>932.2</v>
      </c>
      <c r="H271" s="798"/>
    </row>
    <row r="272" spans="1:9" ht="51" hidden="1" customHeight="1">
      <c r="A272" s="192"/>
      <c r="B272" s="1070"/>
      <c r="C272" s="819" t="s">
        <v>192</v>
      </c>
      <c r="D272" s="833" t="s">
        <v>193</v>
      </c>
      <c r="E272" s="750">
        <v>0</v>
      </c>
      <c r="F272" s="751"/>
      <c r="G272" s="752"/>
      <c r="H272" s="798" t="e">
        <f t="shared" si="35"/>
        <v>#DIV/0!</v>
      </c>
    </row>
    <row r="273" spans="1:8" ht="57" customHeight="1">
      <c r="A273" s="192"/>
      <c r="B273" s="1070"/>
      <c r="C273" s="819" t="s">
        <v>459</v>
      </c>
      <c r="D273" s="833" t="s">
        <v>193</v>
      </c>
      <c r="E273" s="750">
        <v>0</v>
      </c>
      <c r="F273" s="751">
        <v>11770</v>
      </c>
      <c r="G273" s="752">
        <v>11769.98</v>
      </c>
      <c r="H273" s="753">
        <f t="shared" si="35"/>
        <v>0.9999983007646559</v>
      </c>
    </row>
    <row r="274" spans="1:8" ht="83.25" customHeight="1">
      <c r="A274" s="192"/>
      <c r="B274" s="1070"/>
      <c r="C274" s="843" t="s">
        <v>194</v>
      </c>
      <c r="D274" s="844" t="s">
        <v>181</v>
      </c>
      <c r="E274" s="750">
        <v>32000</v>
      </c>
      <c r="F274" s="751">
        <v>32000</v>
      </c>
      <c r="G274" s="752">
        <v>134796.97</v>
      </c>
      <c r="H274" s="753">
        <f t="shared" si="35"/>
        <v>4.2124053124999996</v>
      </c>
    </row>
    <row r="275" spans="1:8" ht="73.5" customHeight="1">
      <c r="A275" s="192"/>
      <c r="B275" s="1070"/>
      <c r="C275" s="4470" t="s">
        <v>460</v>
      </c>
      <c r="D275" s="4471" t="s">
        <v>181</v>
      </c>
      <c r="E275" s="4472">
        <v>0</v>
      </c>
      <c r="F275" s="4473">
        <v>0</v>
      </c>
      <c r="G275" s="4474">
        <v>5276.03</v>
      </c>
      <c r="H275" s="4475"/>
    </row>
    <row r="276" spans="1:8" ht="81.75" customHeight="1" thickBot="1">
      <c r="A276" s="195"/>
      <c r="B276" s="1142"/>
      <c r="C276" s="1143" t="s">
        <v>195</v>
      </c>
      <c r="D276" s="1144" t="s">
        <v>196</v>
      </c>
      <c r="E276" s="879">
        <v>1900</v>
      </c>
      <c r="F276" s="1007">
        <v>1900</v>
      </c>
      <c r="G276" s="1008">
        <v>9679.0499999999993</v>
      </c>
      <c r="H276" s="1190">
        <f>G276/F276</f>
        <v>5.0942368421052624</v>
      </c>
    </row>
    <row r="277" spans="1:8" ht="40.5" customHeight="1">
      <c r="A277" s="192"/>
      <c r="B277" s="4467"/>
      <c r="C277" s="4468" t="s">
        <v>197</v>
      </c>
      <c r="D277" s="812" t="s">
        <v>92</v>
      </c>
      <c r="E277" s="857">
        <v>0</v>
      </c>
      <c r="F277" s="946">
        <v>0</v>
      </c>
      <c r="G277" s="947">
        <v>46745.94</v>
      </c>
      <c r="H277" s="4469"/>
    </row>
    <row r="278" spans="1:8" ht="15" customHeight="1" thickBot="1">
      <c r="A278" s="192"/>
      <c r="B278" s="4721" t="s">
        <v>27</v>
      </c>
      <c r="C278" s="4722"/>
      <c r="D278" s="831"/>
      <c r="E278" s="832">
        <v>0</v>
      </c>
      <c r="F278" s="832">
        <v>0</v>
      </c>
      <c r="G278" s="726">
        <v>0</v>
      </c>
      <c r="H278" s="727"/>
    </row>
    <row r="279" spans="1:8" ht="15" customHeight="1" thickBot="1">
      <c r="A279" s="192"/>
      <c r="B279" s="240">
        <v>75079</v>
      </c>
      <c r="C279" s="687" t="s">
        <v>198</v>
      </c>
      <c r="D279" s="688"/>
      <c r="E279" s="156">
        <f t="shared" ref="E279:G279" si="46">SUM(E280,E282)</f>
        <v>0</v>
      </c>
      <c r="F279" s="156">
        <f t="shared" si="46"/>
        <v>922840</v>
      </c>
      <c r="G279" s="157">
        <f t="shared" si="46"/>
        <v>908333.07</v>
      </c>
      <c r="H279" s="158">
        <f>G279/F279</f>
        <v>0.98428012439859558</v>
      </c>
    </row>
    <row r="280" spans="1:8" ht="15" customHeight="1">
      <c r="A280" s="192"/>
      <c r="B280" s="4680" t="s">
        <v>22</v>
      </c>
      <c r="C280" s="4681"/>
      <c r="D280" s="43"/>
      <c r="E280" s="44">
        <f t="shared" ref="E280:G280" si="47">SUM(E281)</f>
        <v>0</v>
      </c>
      <c r="F280" s="44">
        <f t="shared" si="47"/>
        <v>922840</v>
      </c>
      <c r="G280" s="45">
        <f t="shared" si="47"/>
        <v>908333.07</v>
      </c>
      <c r="H280" s="21">
        <f>G280/F280</f>
        <v>0.98428012439859558</v>
      </c>
    </row>
    <row r="281" spans="1:8" ht="43.5" customHeight="1">
      <c r="A281" s="192"/>
      <c r="B281" s="689"/>
      <c r="C281" s="445" t="s">
        <v>199</v>
      </c>
      <c r="D281" s="607">
        <v>2220</v>
      </c>
      <c r="E281" s="23">
        <v>0</v>
      </c>
      <c r="F281" s="24">
        <v>922840</v>
      </c>
      <c r="G281" s="25">
        <v>908333.07</v>
      </c>
      <c r="H281" s="26">
        <f>G281/F281</f>
        <v>0.98428012439859558</v>
      </c>
    </row>
    <row r="282" spans="1:8" ht="15" customHeight="1" thickBot="1">
      <c r="A282" s="192"/>
      <c r="B282" s="4723" t="s">
        <v>27</v>
      </c>
      <c r="C282" s="4724"/>
      <c r="D282" s="52"/>
      <c r="E282" s="53">
        <v>0</v>
      </c>
      <c r="F282" s="53">
        <v>0</v>
      </c>
      <c r="G282" s="54">
        <v>0</v>
      </c>
      <c r="H282" s="447"/>
    </row>
    <row r="283" spans="1:8" ht="15" customHeight="1" thickBot="1">
      <c r="A283" s="192"/>
      <c r="B283" s="847">
        <v>75084</v>
      </c>
      <c r="C283" s="848" t="s">
        <v>200</v>
      </c>
      <c r="D283" s="849"/>
      <c r="E283" s="850">
        <v>225000</v>
      </c>
      <c r="F283" s="850">
        <f t="shared" ref="F283:G283" si="48">SUM(F284,F286)</f>
        <v>231861</v>
      </c>
      <c r="G283" s="1024">
        <f t="shared" si="48"/>
        <v>231856.1</v>
      </c>
      <c r="H283" s="742">
        <f t="shared" ref="H283:H347" si="49">G283/F283</f>
        <v>0.9999788666485524</v>
      </c>
    </row>
    <row r="284" spans="1:8" ht="15" customHeight="1">
      <c r="A284" s="192"/>
      <c r="B284" s="4708" t="s">
        <v>22</v>
      </c>
      <c r="C284" s="4729"/>
      <c r="D284" s="840"/>
      <c r="E284" s="787">
        <v>225000</v>
      </c>
      <c r="F284" s="787">
        <f t="shared" ref="F284:G284" si="50">SUM(F285)</f>
        <v>231861</v>
      </c>
      <c r="G284" s="841">
        <f t="shared" si="50"/>
        <v>231856.1</v>
      </c>
      <c r="H284" s="747">
        <f t="shared" si="49"/>
        <v>0.9999788666485524</v>
      </c>
    </row>
    <row r="285" spans="1:8" ht="43.5" customHeight="1">
      <c r="A285" s="192"/>
      <c r="B285" s="851"/>
      <c r="C285" s="776" t="s">
        <v>51</v>
      </c>
      <c r="D285" s="852">
        <v>2210</v>
      </c>
      <c r="E285" s="750">
        <v>225000</v>
      </c>
      <c r="F285" s="751">
        <v>231861</v>
      </c>
      <c r="G285" s="752">
        <v>231856.1</v>
      </c>
      <c r="H285" s="753">
        <f t="shared" si="49"/>
        <v>0.9999788666485524</v>
      </c>
    </row>
    <row r="286" spans="1:8" ht="15" customHeight="1" thickBot="1">
      <c r="A286" s="192"/>
      <c r="B286" s="4721" t="s">
        <v>27</v>
      </c>
      <c r="C286" s="4722"/>
      <c r="D286" s="831"/>
      <c r="E286" s="832">
        <v>0</v>
      </c>
      <c r="F286" s="832">
        <v>0</v>
      </c>
      <c r="G286" s="726">
        <v>0</v>
      </c>
      <c r="H286" s="727"/>
    </row>
    <row r="287" spans="1:8" ht="15" customHeight="1" thickBot="1">
      <c r="A287" s="192"/>
      <c r="B287" s="228">
        <v>75095</v>
      </c>
      <c r="C287" s="18" t="s">
        <v>49</v>
      </c>
      <c r="D287" s="355"/>
      <c r="E287" s="41">
        <f>SUM(E288,E311)</f>
        <v>9078404</v>
      </c>
      <c r="F287" s="41">
        <f>SUM(F288,F311)</f>
        <v>7590346</v>
      </c>
      <c r="G287" s="42">
        <f>SUM(G288,G311)</f>
        <v>7208719.5099999998</v>
      </c>
      <c r="H287" s="20">
        <f t="shared" si="49"/>
        <v>0.94972212202184192</v>
      </c>
    </row>
    <row r="288" spans="1:8">
      <c r="A288" s="192"/>
      <c r="B288" s="4680" t="s">
        <v>22</v>
      </c>
      <c r="C288" s="4703"/>
      <c r="D288" s="356"/>
      <c r="E288" s="44">
        <f>SUM(E289:E308)</f>
        <v>4128819</v>
      </c>
      <c r="F288" s="44">
        <f t="shared" ref="F288:G288" si="51">SUM(F289:F308)</f>
        <v>4538870</v>
      </c>
      <c r="G288" s="701">
        <f t="shared" si="51"/>
        <v>4528994.9799999995</v>
      </c>
      <c r="H288" s="21">
        <f t="shared" si="49"/>
        <v>0.99782434394463815</v>
      </c>
    </row>
    <row r="289" spans="1:11">
      <c r="A289" s="192"/>
      <c r="B289" s="137"/>
      <c r="C289" s="4715" t="s">
        <v>32</v>
      </c>
      <c r="D289" s="161" t="s">
        <v>50</v>
      </c>
      <c r="E289" s="23">
        <v>0</v>
      </c>
      <c r="F289" s="24">
        <v>0</v>
      </c>
      <c r="G289" s="25">
        <v>1116.1600000000001</v>
      </c>
      <c r="H289" s="60"/>
    </row>
    <row r="290" spans="1:11">
      <c r="A290" s="192"/>
      <c r="B290" s="140"/>
      <c r="C290" s="4716"/>
      <c r="D290" s="700" t="s">
        <v>33</v>
      </c>
      <c r="E290" s="59">
        <v>0</v>
      </c>
      <c r="F290" s="24">
        <v>0</v>
      </c>
      <c r="G290" s="25">
        <v>2073.27</v>
      </c>
      <c r="H290" s="60"/>
    </row>
    <row r="291" spans="1:11" ht="68.25" customHeight="1">
      <c r="A291" s="192"/>
      <c r="B291" s="140"/>
      <c r="C291" s="690" t="s">
        <v>201</v>
      </c>
      <c r="D291" s="4697" t="s">
        <v>202</v>
      </c>
      <c r="E291" s="59">
        <v>662641</v>
      </c>
      <c r="F291" s="24">
        <v>642034</v>
      </c>
      <c r="G291" s="25">
        <v>861810.6</v>
      </c>
      <c r="H291" s="26">
        <f t="shared" si="49"/>
        <v>1.3423130239208516</v>
      </c>
      <c r="J291" s="119"/>
    </row>
    <row r="292" spans="1:11" ht="54" customHeight="1" thickBot="1">
      <c r="A292" s="195"/>
      <c r="B292" s="145"/>
      <c r="C292" s="1148" t="s">
        <v>203</v>
      </c>
      <c r="D292" s="4698"/>
      <c r="E292" s="431">
        <v>136767</v>
      </c>
      <c r="F292" s="448">
        <v>0</v>
      </c>
      <c r="G292" s="449">
        <v>0</v>
      </c>
      <c r="H292" s="450"/>
    </row>
    <row r="293" spans="1:11" ht="54" customHeight="1">
      <c r="A293" s="192"/>
      <c r="B293" s="140"/>
      <c r="C293" s="1147" t="s">
        <v>204</v>
      </c>
      <c r="D293" s="4699">
        <v>2008</v>
      </c>
      <c r="E293" s="59">
        <v>1402500</v>
      </c>
      <c r="F293" s="123">
        <v>1402500</v>
      </c>
      <c r="G293" s="124">
        <v>1377525.27</v>
      </c>
      <c r="H293" s="125">
        <f t="shared" si="49"/>
        <v>0.98219270588235297</v>
      </c>
    </row>
    <row r="294" spans="1:11" ht="63.75" customHeight="1">
      <c r="A294" s="192"/>
      <c r="B294" s="140"/>
      <c r="C294" s="654" t="s">
        <v>205</v>
      </c>
      <c r="D294" s="4700"/>
      <c r="E294" s="23">
        <v>320656</v>
      </c>
      <c r="F294" s="24">
        <v>323536</v>
      </c>
      <c r="G294" s="25">
        <v>180351.12</v>
      </c>
      <c r="H294" s="26">
        <f t="shared" si="49"/>
        <v>0.55743756490776919</v>
      </c>
    </row>
    <row r="295" spans="1:11" ht="78.75" customHeight="1">
      <c r="A295" s="192"/>
      <c r="B295" s="140"/>
      <c r="C295" s="629" t="s">
        <v>206</v>
      </c>
      <c r="D295" s="241">
        <v>2008</v>
      </c>
      <c r="E295" s="59">
        <v>28687</v>
      </c>
      <c r="F295" s="123">
        <v>5176</v>
      </c>
      <c r="G295" s="124">
        <v>5175.22</v>
      </c>
      <c r="H295" s="125">
        <f t="shared" si="49"/>
        <v>0.99984930448222575</v>
      </c>
    </row>
    <row r="296" spans="1:11" ht="40.5" customHeight="1">
      <c r="A296" s="192"/>
      <c r="B296" s="140"/>
      <c r="C296" s="691" t="s">
        <v>207</v>
      </c>
      <c r="D296" s="4701">
        <v>2009</v>
      </c>
      <c r="E296" s="23">
        <v>247500</v>
      </c>
      <c r="F296" s="24">
        <v>247500</v>
      </c>
      <c r="G296" s="25">
        <v>243093.72</v>
      </c>
      <c r="H296" s="26">
        <f t="shared" si="49"/>
        <v>0.98219684848484845</v>
      </c>
    </row>
    <row r="297" spans="1:11" ht="66.75" customHeight="1">
      <c r="A297" s="192"/>
      <c r="B297" s="140"/>
      <c r="C297" s="691" t="s">
        <v>208</v>
      </c>
      <c r="D297" s="4699"/>
      <c r="E297" s="23">
        <v>40129</v>
      </c>
      <c r="F297" s="24">
        <v>38881</v>
      </c>
      <c r="G297" s="25">
        <v>52189.4</v>
      </c>
      <c r="H297" s="26">
        <f t="shared" si="49"/>
        <v>1.342285435045395</v>
      </c>
      <c r="K297" s="119"/>
    </row>
    <row r="298" spans="1:11" ht="51.75" customHeight="1">
      <c r="A298" s="192"/>
      <c r="B298" s="140"/>
      <c r="C298" s="691" t="s">
        <v>209</v>
      </c>
      <c r="D298" s="4699"/>
      <c r="E298" s="23">
        <v>8593</v>
      </c>
      <c r="F298" s="24">
        <v>0</v>
      </c>
      <c r="G298" s="25">
        <v>0</v>
      </c>
      <c r="H298" s="26"/>
    </row>
    <row r="299" spans="1:11" ht="69.75" customHeight="1">
      <c r="A299" s="192"/>
      <c r="B299" s="140"/>
      <c r="C299" s="690" t="s">
        <v>210</v>
      </c>
      <c r="D299" s="4699"/>
      <c r="E299" s="59">
        <v>5062</v>
      </c>
      <c r="F299" s="24">
        <v>914</v>
      </c>
      <c r="G299" s="25">
        <v>913.28</v>
      </c>
      <c r="H299" s="26">
        <f t="shared" si="49"/>
        <v>0.99921225382932166</v>
      </c>
    </row>
    <row r="300" spans="1:11" ht="51.75" customHeight="1" thickBot="1">
      <c r="A300" s="195"/>
      <c r="B300" s="145"/>
      <c r="C300" s="1149" t="s">
        <v>211</v>
      </c>
      <c r="D300" s="4702"/>
      <c r="E300" s="122">
        <v>56586</v>
      </c>
      <c r="F300" s="1150">
        <v>57095</v>
      </c>
      <c r="G300" s="1140">
        <v>31826.89</v>
      </c>
      <c r="H300" s="1151">
        <f t="shared" si="49"/>
        <v>0.55743742884665903</v>
      </c>
    </row>
    <row r="301" spans="1:11" ht="69" customHeight="1">
      <c r="A301" s="192"/>
      <c r="B301" s="140"/>
      <c r="C301" s="690" t="s">
        <v>201</v>
      </c>
      <c r="D301" s="4699">
        <v>2057</v>
      </c>
      <c r="E301" s="59">
        <v>700805</v>
      </c>
      <c r="F301" s="123">
        <v>568615</v>
      </c>
      <c r="G301" s="124">
        <v>660030</v>
      </c>
      <c r="H301" s="125">
        <f t="shared" si="49"/>
        <v>1.1607678306059461</v>
      </c>
      <c r="K301" s="119"/>
    </row>
    <row r="302" spans="1:11" ht="54.75" customHeight="1">
      <c r="A302" s="192"/>
      <c r="B302" s="140"/>
      <c r="C302" s="691" t="s">
        <v>203</v>
      </c>
      <c r="D302" s="4700"/>
      <c r="E302" s="23">
        <v>357084</v>
      </c>
      <c r="F302" s="24">
        <v>0</v>
      </c>
      <c r="G302" s="25">
        <v>114357.65</v>
      </c>
      <c r="H302" s="26"/>
    </row>
    <row r="303" spans="1:11" ht="70.5" customHeight="1">
      <c r="A303" s="192"/>
      <c r="B303" s="140"/>
      <c r="C303" s="692" t="s">
        <v>212</v>
      </c>
      <c r="D303" s="4699">
        <v>2058</v>
      </c>
      <c r="E303" s="59">
        <v>0</v>
      </c>
      <c r="F303" s="123">
        <v>1073742</v>
      </c>
      <c r="G303" s="124">
        <v>711658.89</v>
      </c>
      <c r="H303" s="125">
        <f t="shared" si="49"/>
        <v>0.66278388104404973</v>
      </c>
    </row>
    <row r="304" spans="1:11" ht="69" customHeight="1">
      <c r="A304" s="192"/>
      <c r="B304" s="140"/>
      <c r="C304" s="693" t="s">
        <v>213</v>
      </c>
      <c r="D304" s="4700"/>
      <c r="E304" s="23">
        <v>78446</v>
      </c>
      <c r="F304" s="24">
        <v>78446</v>
      </c>
      <c r="G304" s="25">
        <v>173142.16</v>
      </c>
      <c r="H304" s="26">
        <f t="shared" si="49"/>
        <v>2.2071509063559644</v>
      </c>
    </row>
    <row r="305" spans="1:8" ht="66" customHeight="1">
      <c r="A305" s="192"/>
      <c r="B305" s="140"/>
      <c r="C305" s="690" t="s">
        <v>214</v>
      </c>
      <c r="D305" s="4699">
        <v>2059</v>
      </c>
      <c r="E305" s="23">
        <v>42439</v>
      </c>
      <c r="F305" s="24">
        <v>34431</v>
      </c>
      <c r="G305" s="25">
        <v>39970</v>
      </c>
      <c r="H305" s="26">
        <f t="shared" si="49"/>
        <v>1.1608724695768349</v>
      </c>
    </row>
    <row r="306" spans="1:8" ht="53.25" customHeight="1">
      <c r="A306" s="192"/>
      <c r="B306" s="140"/>
      <c r="C306" s="694" t="s">
        <v>209</v>
      </c>
      <c r="D306" s="4699"/>
      <c r="E306" s="23">
        <v>24924</v>
      </c>
      <c r="F306" s="24">
        <v>0</v>
      </c>
      <c r="G306" s="25">
        <v>7761.35</v>
      </c>
      <c r="H306" s="26"/>
    </row>
    <row r="307" spans="1:8" ht="66.75" customHeight="1">
      <c r="A307" s="192"/>
      <c r="B307" s="242"/>
      <c r="C307" s="694" t="s">
        <v>215</v>
      </c>
      <c r="D307" s="4700"/>
      <c r="E307" s="23">
        <v>16000</v>
      </c>
      <c r="F307" s="24">
        <v>16000</v>
      </c>
      <c r="G307" s="25">
        <v>16000</v>
      </c>
      <c r="H307" s="26">
        <f t="shared" si="49"/>
        <v>1</v>
      </c>
    </row>
    <row r="308" spans="1:8" ht="44.25" customHeight="1" thickBot="1">
      <c r="A308" s="195"/>
      <c r="B308" s="248"/>
      <c r="C308" s="1153" t="s">
        <v>216</v>
      </c>
      <c r="D308" s="1068">
        <v>2710</v>
      </c>
      <c r="E308" s="122">
        <v>0</v>
      </c>
      <c r="F308" s="448">
        <v>50000</v>
      </c>
      <c r="G308" s="449">
        <v>50000</v>
      </c>
      <c r="H308" s="450">
        <f t="shared" si="49"/>
        <v>1</v>
      </c>
    </row>
    <row r="309" spans="1:8" ht="63.75" hidden="1">
      <c r="A309" s="192"/>
      <c r="B309" s="243"/>
      <c r="C309" s="1152" t="s">
        <v>217</v>
      </c>
      <c r="D309" s="245">
        <v>2918</v>
      </c>
      <c r="E309" s="185">
        <v>0</v>
      </c>
      <c r="F309" s="170"/>
      <c r="G309" s="171"/>
      <c r="H309" s="93" t="e">
        <f t="shared" si="49"/>
        <v>#DIV/0!</v>
      </c>
    </row>
    <row r="310" spans="1:8" ht="63.75" hidden="1">
      <c r="A310" s="192"/>
      <c r="B310" s="246"/>
      <c r="C310" s="244" t="s">
        <v>217</v>
      </c>
      <c r="D310" s="245">
        <v>2919</v>
      </c>
      <c r="E310" s="101">
        <v>0</v>
      </c>
      <c r="F310" s="38"/>
      <c r="G310" s="39"/>
      <c r="H310" s="49" t="e">
        <f t="shared" si="49"/>
        <v>#DIV/0!</v>
      </c>
    </row>
    <row r="311" spans="1:8" s="1" customFormat="1">
      <c r="A311" s="192"/>
      <c r="B311" s="4713" t="s">
        <v>72</v>
      </c>
      <c r="C311" s="4714"/>
      <c r="D311" s="212"/>
      <c r="E311" s="132">
        <f>SUM(E312:E317)</f>
        <v>4949585</v>
      </c>
      <c r="F311" s="132">
        <f>SUM(F312:F317)</f>
        <v>3051476</v>
      </c>
      <c r="G311" s="133">
        <f>SUM(G312:G317)</f>
        <v>2679724.5300000003</v>
      </c>
      <c r="H311" s="32">
        <f t="shared" si="49"/>
        <v>0.87817322830000966</v>
      </c>
    </row>
    <row r="312" spans="1:8" s="194" customFormat="1" ht="67.5" customHeight="1">
      <c r="A312" s="192"/>
      <c r="B312" s="247"/>
      <c r="C312" s="691" t="s">
        <v>201</v>
      </c>
      <c r="D312" s="695">
        <v>6207</v>
      </c>
      <c r="E312" s="23">
        <v>1113013</v>
      </c>
      <c r="F312" s="24">
        <v>333904</v>
      </c>
      <c r="G312" s="25">
        <v>340386.9</v>
      </c>
      <c r="H312" s="26">
        <f t="shared" si="49"/>
        <v>1.0194154607312282</v>
      </c>
    </row>
    <row r="313" spans="1:8" ht="78.75" customHeight="1">
      <c r="A313" s="192" t="s">
        <v>218</v>
      </c>
      <c r="B313" s="243"/>
      <c r="C313" s="691" t="s">
        <v>219</v>
      </c>
      <c r="D313" s="695">
        <v>6208</v>
      </c>
      <c r="E313" s="23">
        <v>3132126</v>
      </c>
      <c r="F313" s="24">
        <v>2271248</v>
      </c>
      <c r="G313" s="25">
        <v>1949665.85</v>
      </c>
      <c r="H313" s="26">
        <f t="shared" si="49"/>
        <v>0.85841169700534692</v>
      </c>
    </row>
    <row r="314" spans="1:8" ht="66" customHeight="1">
      <c r="A314" s="192"/>
      <c r="B314" s="243"/>
      <c r="C314" s="696" t="s">
        <v>210</v>
      </c>
      <c r="D314" s="4699">
        <v>6209</v>
      </c>
      <c r="E314" s="59">
        <v>552728</v>
      </c>
      <c r="F314" s="123">
        <v>400809</v>
      </c>
      <c r="G314" s="124">
        <v>344058.68</v>
      </c>
      <c r="H314" s="125">
        <f t="shared" si="49"/>
        <v>0.85841056463302967</v>
      </c>
    </row>
    <row r="315" spans="1:8" ht="68.25" customHeight="1">
      <c r="A315" s="192"/>
      <c r="B315" s="243"/>
      <c r="C315" s="697" t="s">
        <v>220</v>
      </c>
      <c r="D315" s="4700"/>
      <c r="E315" s="23">
        <v>67402</v>
      </c>
      <c r="F315" s="24">
        <v>20221</v>
      </c>
      <c r="G315" s="25">
        <v>20613.099999999999</v>
      </c>
      <c r="H315" s="26">
        <f t="shared" si="49"/>
        <v>1.0193907324069036</v>
      </c>
    </row>
    <row r="316" spans="1:8" ht="68.25" customHeight="1">
      <c r="A316" s="192"/>
      <c r="B316" s="243"/>
      <c r="C316" s="690" t="s">
        <v>201</v>
      </c>
      <c r="D316" s="241">
        <v>6257</v>
      </c>
      <c r="E316" s="59">
        <v>79501</v>
      </c>
      <c r="F316" s="24">
        <v>23850</v>
      </c>
      <c r="G316" s="25">
        <v>23572.5</v>
      </c>
      <c r="H316" s="26">
        <f t="shared" si="49"/>
        <v>0.98836477987421378</v>
      </c>
    </row>
    <row r="317" spans="1:8" ht="63.75" customHeight="1" thickBot="1">
      <c r="A317" s="195"/>
      <c r="B317" s="248"/>
      <c r="C317" s="698" t="s">
        <v>220</v>
      </c>
      <c r="D317" s="699">
        <v>6259</v>
      </c>
      <c r="E317" s="431">
        <v>4815</v>
      </c>
      <c r="F317" s="448">
        <v>1444</v>
      </c>
      <c r="G317" s="449">
        <v>1427.5</v>
      </c>
      <c r="H317" s="450">
        <f t="shared" si="49"/>
        <v>0.98857340720221609</v>
      </c>
    </row>
    <row r="318" spans="1:8" ht="39" hidden="1" thickBot="1">
      <c r="A318" s="206"/>
      <c r="B318" s="248"/>
      <c r="C318" s="249" t="s">
        <v>221</v>
      </c>
      <c r="D318" s="250">
        <v>6699</v>
      </c>
      <c r="E318" s="185">
        <v>0</v>
      </c>
      <c r="F318" s="170"/>
      <c r="G318" s="69"/>
      <c r="H318" s="70" t="e">
        <f t="shared" si="49"/>
        <v>#DIV/0!</v>
      </c>
    </row>
    <row r="319" spans="1:8" ht="15.75" thickBot="1">
      <c r="A319" s="758">
        <v>752</v>
      </c>
      <c r="B319" s="759"/>
      <c r="C319" s="760" t="s">
        <v>222</v>
      </c>
      <c r="D319" s="761"/>
      <c r="E319" s="762">
        <f t="shared" ref="E319:G319" si="52">SUM(E320)</f>
        <v>5000</v>
      </c>
      <c r="F319" s="762">
        <f t="shared" si="52"/>
        <v>5000</v>
      </c>
      <c r="G319" s="763">
        <f t="shared" si="52"/>
        <v>5000</v>
      </c>
      <c r="H319" s="764">
        <f t="shared" si="49"/>
        <v>1</v>
      </c>
    </row>
    <row r="320" spans="1:8" ht="15" customHeight="1" thickBot="1">
      <c r="A320" s="765"/>
      <c r="B320" s="766">
        <v>75212</v>
      </c>
      <c r="C320" s="767" t="s">
        <v>223</v>
      </c>
      <c r="D320" s="768"/>
      <c r="E320" s="769">
        <f t="shared" ref="E320:G320" si="53">SUM(E321,E323)</f>
        <v>5000</v>
      </c>
      <c r="F320" s="769">
        <f t="shared" si="53"/>
        <v>5000</v>
      </c>
      <c r="G320" s="770">
        <f t="shared" si="53"/>
        <v>5000</v>
      </c>
      <c r="H320" s="742">
        <f t="shared" si="49"/>
        <v>1</v>
      </c>
    </row>
    <row r="321" spans="1:8" ht="15" customHeight="1">
      <c r="A321" s="771"/>
      <c r="B321" s="4580" t="s">
        <v>22</v>
      </c>
      <c r="C321" s="4580"/>
      <c r="D321" s="772"/>
      <c r="E321" s="773">
        <f t="shared" ref="E321:G321" si="54">SUM(E322)</f>
        <v>5000</v>
      </c>
      <c r="F321" s="773">
        <f t="shared" si="54"/>
        <v>5000</v>
      </c>
      <c r="G321" s="774">
        <f t="shared" si="54"/>
        <v>5000</v>
      </c>
      <c r="H321" s="747">
        <f t="shared" si="49"/>
        <v>1</v>
      </c>
    </row>
    <row r="322" spans="1:8" ht="38.25" customHeight="1">
      <c r="A322" s="771"/>
      <c r="B322" s="775"/>
      <c r="C322" s="776" t="s">
        <v>51</v>
      </c>
      <c r="D322" s="777">
        <v>2210</v>
      </c>
      <c r="E322" s="750">
        <v>5000</v>
      </c>
      <c r="F322" s="751">
        <v>5000</v>
      </c>
      <c r="G322" s="752">
        <v>5000</v>
      </c>
      <c r="H322" s="753">
        <f t="shared" si="49"/>
        <v>1</v>
      </c>
    </row>
    <row r="323" spans="1:8" ht="14.25" customHeight="1" thickBot="1">
      <c r="A323" s="723"/>
      <c r="B323" s="4578" t="s">
        <v>27</v>
      </c>
      <c r="C323" s="4578"/>
      <c r="D323" s="724"/>
      <c r="E323" s="725">
        <v>0</v>
      </c>
      <c r="F323" s="725">
        <v>0</v>
      </c>
      <c r="G323" s="726">
        <v>0</v>
      </c>
      <c r="H323" s="727"/>
    </row>
    <row r="324" spans="1:8" ht="18.75" customHeight="1" thickBot="1">
      <c r="A324" s="728">
        <v>754</v>
      </c>
      <c r="B324" s="729"/>
      <c r="C324" s="730" t="s">
        <v>224</v>
      </c>
      <c r="D324" s="731"/>
      <c r="E324" s="732">
        <v>0</v>
      </c>
      <c r="F324" s="733">
        <f>SUM(F325)</f>
        <v>1450529</v>
      </c>
      <c r="G324" s="734">
        <f>SUM(G325)</f>
        <v>1450528.98</v>
      </c>
      <c r="H324" s="735">
        <f t="shared" si="49"/>
        <v>0.99999998621192676</v>
      </c>
    </row>
    <row r="325" spans="1:8" ht="15.75" thickBot="1">
      <c r="A325" s="736"/>
      <c r="B325" s="737">
        <v>75421</v>
      </c>
      <c r="C325" s="738" t="s">
        <v>225</v>
      </c>
      <c r="D325" s="739"/>
      <c r="E325" s="740">
        <v>0</v>
      </c>
      <c r="F325" s="740">
        <f>SUM(F329,F326)</f>
        <v>1450529</v>
      </c>
      <c r="G325" s="741">
        <f>SUM(G329,G326)</f>
        <v>1450528.98</v>
      </c>
      <c r="H325" s="742">
        <f t="shared" si="49"/>
        <v>0.99999998621192676</v>
      </c>
    </row>
    <row r="326" spans="1:8">
      <c r="A326" s="743"/>
      <c r="B326" s="4693" t="s">
        <v>22</v>
      </c>
      <c r="C326" s="4694"/>
      <c r="D326" s="744"/>
      <c r="E326" s="745">
        <v>0</v>
      </c>
      <c r="F326" s="745">
        <f>SUM(F327:F328)</f>
        <v>1450529</v>
      </c>
      <c r="G326" s="746">
        <f>SUM(G327:G328)</f>
        <v>1450528.98</v>
      </c>
      <c r="H326" s="747">
        <f t="shared" si="49"/>
        <v>0.99999998621192676</v>
      </c>
    </row>
    <row r="327" spans="1:8" ht="38.25">
      <c r="A327" s="743"/>
      <c r="B327" s="4695"/>
      <c r="C327" s="748" t="s">
        <v>226</v>
      </c>
      <c r="D327" s="749">
        <v>2220</v>
      </c>
      <c r="E327" s="750">
        <v>0</v>
      </c>
      <c r="F327" s="751">
        <v>1444529</v>
      </c>
      <c r="G327" s="752">
        <v>1444528.98</v>
      </c>
      <c r="H327" s="753">
        <f t="shared" si="49"/>
        <v>0.99999998615465657</v>
      </c>
    </row>
    <row r="328" spans="1:8" ht="38.25">
      <c r="A328" s="743"/>
      <c r="B328" s="4696"/>
      <c r="C328" s="754" t="s">
        <v>227</v>
      </c>
      <c r="D328" s="755">
        <v>2310</v>
      </c>
      <c r="E328" s="750">
        <v>0</v>
      </c>
      <c r="F328" s="751">
        <v>6000</v>
      </c>
      <c r="G328" s="752">
        <v>6000</v>
      </c>
      <c r="H328" s="753">
        <f t="shared" si="49"/>
        <v>1</v>
      </c>
    </row>
    <row r="329" spans="1:8" ht="15.75" thickBot="1">
      <c r="A329" s="756"/>
      <c r="B329" s="4678" t="s">
        <v>27</v>
      </c>
      <c r="C329" s="4679"/>
      <c r="D329" s="724"/>
      <c r="E329" s="757">
        <v>0</v>
      </c>
      <c r="F329" s="757">
        <v>0</v>
      </c>
      <c r="G329" s="726">
        <v>0</v>
      </c>
      <c r="H329" s="727"/>
    </row>
    <row r="330" spans="1:8" ht="38.25" customHeight="1" thickBot="1">
      <c r="A330" s="109">
        <v>756</v>
      </c>
      <c r="B330" s="519"/>
      <c r="C330" s="520" t="s">
        <v>228</v>
      </c>
      <c r="D330" s="15"/>
      <c r="E330" s="84">
        <f>SUM(E331,E339)</f>
        <v>366051292</v>
      </c>
      <c r="F330" s="84">
        <f>SUM(F331,F339)</f>
        <v>393785581</v>
      </c>
      <c r="G330" s="85">
        <f>SUM(G331,G339)</f>
        <v>402816622.26999998</v>
      </c>
      <c r="H330" s="471">
        <f t="shared" si="49"/>
        <v>1.0229339054189492</v>
      </c>
    </row>
    <row r="331" spans="1:8" ht="29.25" customHeight="1" thickBot="1">
      <c r="A331" s="1154"/>
      <c r="B331" s="113">
        <v>75618</v>
      </c>
      <c r="C331" s="18" t="s">
        <v>229</v>
      </c>
      <c r="D331" s="19"/>
      <c r="E331" s="79">
        <f t="shared" ref="E331:G331" si="55">SUM(E332,E338)</f>
        <v>5684852</v>
      </c>
      <c r="F331" s="79">
        <f t="shared" si="55"/>
        <v>742500</v>
      </c>
      <c r="G331" s="80">
        <f t="shared" si="55"/>
        <v>9773541.3299999982</v>
      </c>
      <c r="H331" s="20">
        <f t="shared" si="49"/>
        <v>13.163018626262623</v>
      </c>
    </row>
    <row r="332" spans="1:8">
      <c r="A332" s="114"/>
      <c r="B332" s="4680" t="s">
        <v>22</v>
      </c>
      <c r="C332" s="4681"/>
      <c r="D332" s="518"/>
      <c r="E332" s="55">
        <f>SUM(E333:E337)</f>
        <v>5684852</v>
      </c>
      <c r="F332" s="55">
        <f>SUM(F333:F337)</f>
        <v>742500</v>
      </c>
      <c r="G332" s="56">
        <f>SUM(G333:G337)</f>
        <v>9773541.3299999982</v>
      </c>
      <c r="H332" s="21">
        <f t="shared" si="49"/>
        <v>13.163018626262623</v>
      </c>
    </row>
    <row r="333" spans="1:8" ht="27.75" customHeight="1">
      <c r="A333" s="114"/>
      <c r="B333" s="4682"/>
      <c r="C333" s="521" t="s">
        <v>230</v>
      </c>
      <c r="D333" s="22" t="s">
        <v>231</v>
      </c>
      <c r="E333" s="23">
        <v>4942352</v>
      </c>
      <c r="F333" s="24">
        <v>0</v>
      </c>
      <c r="G333" s="25">
        <v>4951513.29</v>
      </c>
      <c r="H333" s="26"/>
    </row>
    <row r="334" spans="1:8" ht="24.75" customHeight="1">
      <c r="A334" s="114"/>
      <c r="B334" s="4683"/>
      <c r="C334" s="149" t="s">
        <v>232</v>
      </c>
      <c r="D334" s="28" t="s">
        <v>233</v>
      </c>
      <c r="E334" s="23">
        <v>722500</v>
      </c>
      <c r="F334" s="24">
        <v>722500</v>
      </c>
      <c r="G334" s="25">
        <v>4668000</v>
      </c>
      <c r="H334" s="26">
        <f t="shared" si="49"/>
        <v>6.4608996539792392</v>
      </c>
    </row>
    <row r="335" spans="1:8" ht="39" customHeight="1">
      <c r="A335" s="114"/>
      <c r="B335" s="4683"/>
      <c r="C335" s="149" t="s">
        <v>234</v>
      </c>
      <c r="D335" s="28" t="s">
        <v>235</v>
      </c>
      <c r="E335" s="23">
        <v>0</v>
      </c>
      <c r="F335" s="24">
        <v>0</v>
      </c>
      <c r="G335" s="25">
        <v>134718.44</v>
      </c>
      <c r="H335" s="26"/>
    </row>
    <row r="336" spans="1:8" ht="43.5" customHeight="1">
      <c r="A336" s="114"/>
      <c r="B336" s="4683"/>
      <c r="C336" s="149" t="s">
        <v>443</v>
      </c>
      <c r="D336" s="28" t="s">
        <v>42</v>
      </c>
      <c r="E336" s="23">
        <v>0</v>
      </c>
      <c r="F336" s="24">
        <v>0</v>
      </c>
      <c r="G336" s="25">
        <v>26</v>
      </c>
      <c r="H336" s="26"/>
    </row>
    <row r="337" spans="1:13" ht="28.5" customHeight="1">
      <c r="A337" s="114"/>
      <c r="B337" s="4684"/>
      <c r="C337" s="118" t="s">
        <v>236</v>
      </c>
      <c r="D337" s="28" t="s">
        <v>26</v>
      </c>
      <c r="E337" s="23">
        <v>20000</v>
      </c>
      <c r="F337" s="24">
        <v>20000</v>
      </c>
      <c r="G337" s="25">
        <v>19283.599999999999</v>
      </c>
      <c r="H337" s="26">
        <f t="shared" si="49"/>
        <v>0.96417999999999993</v>
      </c>
    </row>
    <row r="338" spans="1:13" s="194" customFormat="1" ht="15.75" thickBot="1">
      <c r="A338" s="120"/>
      <c r="B338" s="4685" t="s">
        <v>27</v>
      </c>
      <c r="C338" s="4686"/>
      <c r="D338" s="83"/>
      <c r="E338" s="421">
        <v>0</v>
      </c>
      <c r="F338" s="421">
        <v>0</v>
      </c>
      <c r="G338" s="54">
        <v>0</v>
      </c>
      <c r="H338" s="63"/>
    </row>
    <row r="339" spans="1:13" ht="26.25" thickBot="1">
      <c r="A339" s="114"/>
      <c r="B339" s="240">
        <v>75623</v>
      </c>
      <c r="C339" s="154" t="s">
        <v>237</v>
      </c>
      <c r="D339" s="155"/>
      <c r="E339" s="251">
        <f t="shared" ref="E339:G339" si="56">SUM(E340,E343)</f>
        <v>360366440</v>
      </c>
      <c r="F339" s="251">
        <f t="shared" si="56"/>
        <v>393043081</v>
      </c>
      <c r="G339" s="157">
        <f t="shared" si="56"/>
        <v>393043080.94</v>
      </c>
      <c r="H339" s="158">
        <f t="shared" si="49"/>
        <v>0.999999999847345</v>
      </c>
    </row>
    <row r="340" spans="1:13">
      <c r="A340" s="114"/>
      <c r="B340" s="4687" t="s">
        <v>22</v>
      </c>
      <c r="C340" s="4688"/>
      <c r="D340" s="491"/>
      <c r="E340" s="55">
        <f t="shared" ref="E340:F340" si="57">SUM(E341:E342)</f>
        <v>360366440</v>
      </c>
      <c r="F340" s="55">
        <f t="shared" si="57"/>
        <v>393043081</v>
      </c>
      <c r="G340" s="56">
        <f t="shared" ref="G340" si="58">SUM(G341:G342)</f>
        <v>393043080.94</v>
      </c>
      <c r="H340" s="21">
        <f t="shared" si="49"/>
        <v>0.999999999847345</v>
      </c>
    </row>
    <row r="341" spans="1:13" ht="27" customHeight="1">
      <c r="A341" s="114"/>
      <c r="B341" s="4689"/>
      <c r="C341" s="149" t="s">
        <v>238</v>
      </c>
      <c r="D341" s="28" t="s">
        <v>239</v>
      </c>
      <c r="E341" s="23">
        <v>63633885</v>
      </c>
      <c r="F341" s="24">
        <v>96310526</v>
      </c>
      <c r="G341" s="25">
        <v>96310525.939999998</v>
      </c>
      <c r="H341" s="26">
        <f t="shared" si="49"/>
        <v>0.99999999937701511</v>
      </c>
    </row>
    <row r="342" spans="1:13" ht="24" customHeight="1">
      <c r="A342" s="114"/>
      <c r="B342" s="4690"/>
      <c r="C342" s="149" t="s">
        <v>240</v>
      </c>
      <c r="D342" s="28" t="s">
        <v>241</v>
      </c>
      <c r="E342" s="23">
        <v>296732555</v>
      </c>
      <c r="F342" s="24">
        <v>296732555</v>
      </c>
      <c r="G342" s="25">
        <v>296732555</v>
      </c>
      <c r="H342" s="26">
        <f t="shared" si="49"/>
        <v>1</v>
      </c>
    </row>
    <row r="343" spans="1:13" ht="16.5" customHeight="1" thickBot="1">
      <c r="A343" s="120"/>
      <c r="B343" s="4691" t="s">
        <v>27</v>
      </c>
      <c r="C343" s="4692"/>
      <c r="D343" s="52"/>
      <c r="E343" s="421">
        <v>0</v>
      </c>
      <c r="F343" s="421">
        <v>0</v>
      </c>
      <c r="G343" s="441">
        <v>0</v>
      </c>
      <c r="H343" s="447"/>
    </row>
    <row r="344" spans="1:13" ht="15" customHeight="1" thickBot="1">
      <c r="A344" s="422">
        <v>758</v>
      </c>
      <c r="B344" s="423"/>
      <c r="C344" s="424" t="s">
        <v>242</v>
      </c>
      <c r="D344" s="425"/>
      <c r="E344" s="556">
        <f>SUM(E345,E349,E355,E359,E368,E372,E376,E391,)</f>
        <v>699921307</v>
      </c>
      <c r="F344" s="556">
        <f t="shared" ref="F344:G344" si="59">SUM(F345,F349,F355,F359,F368,F372,F376,F391,)</f>
        <v>695051096</v>
      </c>
      <c r="G344" s="557">
        <f t="shared" si="59"/>
        <v>710788723.57999992</v>
      </c>
      <c r="H344" s="16">
        <f t="shared" si="49"/>
        <v>1.0226424038039355</v>
      </c>
    </row>
    <row r="345" spans="1:13" ht="30" customHeight="1" thickBot="1">
      <c r="A345" s="558"/>
      <c r="B345" s="414">
        <v>75801</v>
      </c>
      <c r="C345" s="492" t="s">
        <v>243</v>
      </c>
      <c r="D345" s="493"/>
      <c r="E345" s="79">
        <f t="shared" ref="E345:G345" si="60">SUM(E346,E348)</f>
        <v>33847979</v>
      </c>
      <c r="F345" s="79">
        <f t="shared" si="60"/>
        <v>34889330</v>
      </c>
      <c r="G345" s="80">
        <f t="shared" si="60"/>
        <v>34889330</v>
      </c>
      <c r="H345" s="20">
        <f t="shared" si="49"/>
        <v>1</v>
      </c>
      <c r="I345" s="119"/>
      <c r="J345" s="119"/>
      <c r="K345" s="555"/>
      <c r="L345" s="119"/>
      <c r="M345" s="119"/>
    </row>
    <row r="346" spans="1:13" ht="16.5" customHeight="1">
      <c r="A346" s="559"/>
      <c r="B346" s="4598" t="s">
        <v>22</v>
      </c>
      <c r="C346" s="4598"/>
      <c r="D346" s="494"/>
      <c r="E346" s="55">
        <f t="shared" ref="E346:G346" si="61">SUM(E347)</f>
        <v>33847979</v>
      </c>
      <c r="F346" s="55">
        <f t="shared" si="61"/>
        <v>34889330</v>
      </c>
      <c r="G346" s="56">
        <f t="shared" si="61"/>
        <v>34889330</v>
      </c>
      <c r="H346" s="21">
        <f t="shared" si="49"/>
        <v>1</v>
      </c>
    </row>
    <row r="347" spans="1:13" ht="24.75" customHeight="1">
      <c r="A347" s="559"/>
      <c r="B347" s="495"/>
      <c r="C347" s="496" t="s">
        <v>244</v>
      </c>
      <c r="D347" s="497">
        <v>2920</v>
      </c>
      <c r="E347" s="23">
        <v>33847979</v>
      </c>
      <c r="F347" s="24">
        <v>34889330</v>
      </c>
      <c r="G347" s="25">
        <v>34889330</v>
      </c>
      <c r="H347" s="26">
        <f t="shared" si="49"/>
        <v>1</v>
      </c>
    </row>
    <row r="348" spans="1:13" ht="15.75" thickBot="1">
      <c r="A348" s="559"/>
      <c r="B348" s="4548" t="s">
        <v>27</v>
      </c>
      <c r="C348" s="4548"/>
      <c r="D348" s="420"/>
      <c r="E348" s="421">
        <v>0</v>
      </c>
      <c r="F348" s="421">
        <v>0</v>
      </c>
      <c r="G348" s="54">
        <v>0</v>
      </c>
      <c r="H348" s="63"/>
    </row>
    <row r="349" spans="1:13" ht="26.25" customHeight="1" thickBot="1">
      <c r="A349" s="559"/>
      <c r="B349" s="475">
        <v>75802</v>
      </c>
      <c r="C349" s="476" t="s">
        <v>245</v>
      </c>
      <c r="D349" s="477"/>
      <c r="E349" s="251">
        <f>SUM(E350:E353)</f>
        <v>0</v>
      </c>
      <c r="F349" s="251">
        <f>SUM(F350:F353)</f>
        <v>2500000</v>
      </c>
      <c r="G349" s="554">
        <f>SUM(G350:G353)</f>
        <v>2500000</v>
      </c>
      <c r="H349" s="20">
        <f t="shared" ref="H349:H412" si="62">G349/F349</f>
        <v>1</v>
      </c>
    </row>
    <row r="350" spans="1:13" ht="15.75" customHeight="1">
      <c r="A350" s="559"/>
      <c r="B350" s="4557" t="s">
        <v>97</v>
      </c>
      <c r="C350" s="4564"/>
      <c r="D350" s="439"/>
      <c r="E350" s="44">
        <v>0</v>
      </c>
      <c r="F350" s="44">
        <v>0</v>
      </c>
      <c r="G350" s="44">
        <v>0</v>
      </c>
      <c r="H350" s="467"/>
    </row>
    <row r="351" spans="1:13" ht="39" hidden="1" customHeight="1">
      <c r="A351" s="559"/>
      <c r="B351" s="4606"/>
      <c r="C351" s="498" t="s">
        <v>246</v>
      </c>
      <c r="D351" s="499">
        <v>2770</v>
      </c>
      <c r="E351" s="87">
        <v>0</v>
      </c>
      <c r="F351" s="87">
        <v>0</v>
      </c>
      <c r="G351" s="87">
        <v>0</v>
      </c>
      <c r="H351" s="60" t="e">
        <f t="shared" si="62"/>
        <v>#DIV/0!</v>
      </c>
    </row>
    <row r="352" spans="1:13" ht="39" hidden="1" customHeight="1">
      <c r="A352" s="559"/>
      <c r="B352" s="4675"/>
      <c r="C352" s="500" t="s">
        <v>247</v>
      </c>
      <c r="D352" s="490">
        <v>2920</v>
      </c>
      <c r="E352" s="426">
        <v>0</v>
      </c>
      <c r="F352" s="426">
        <v>0</v>
      </c>
      <c r="G352" s="426">
        <v>0</v>
      </c>
      <c r="H352" s="60" t="e">
        <f t="shared" si="62"/>
        <v>#DIV/0!</v>
      </c>
    </row>
    <row r="353" spans="1:9" ht="15.75" customHeight="1">
      <c r="A353" s="559"/>
      <c r="B353" s="4676" t="s">
        <v>72</v>
      </c>
      <c r="C353" s="4677"/>
      <c r="D353" s="501"/>
      <c r="E353" s="502">
        <f>SUM(E354)</f>
        <v>0</v>
      </c>
      <c r="F353" s="502">
        <f>SUM(F354)</f>
        <v>2500000</v>
      </c>
      <c r="G353" s="502">
        <f>SUM(G354)</f>
        <v>2500000</v>
      </c>
      <c r="H353" s="32">
        <f t="shared" si="62"/>
        <v>1</v>
      </c>
    </row>
    <row r="354" spans="1:9" ht="41.25" customHeight="1" thickBot="1">
      <c r="A354" s="559"/>
      <c r="B354" s="560"/>
      <c r="C354" s="503" t="s">
        <v>442</v>
      </c>
      <c r="D354" s="504">
        <v>6180</v>
      </c>
      <c r="E354" s="433">
        <v>0</v>
      </c>
      <c r="F354" s="290">
        <v>2500000</v>
      </c>
      <c r="G354" s="78">
        <v>2500000</v>
      </c>
      <c r="H354" s="135">
        <f t="shared" si="62"/>
        <v>1</v>
      </c>
    </row>
    <row r="355" spans="1:9" ht="15.75" thickBot="1">
      <c r="A355" s="559"/>
      <c r="B355" s="414">
        <v>75804</v>
      </c>
      <c r="C355" s="492" t="s">
        <v>248</v>
      </c>
      <c r="D355" s="493"/>
      <c r="E355" s="41">
        <f t="shared" ref="E355:G355" si="63">SUM(E356,E358)</f>
        <v>269187523</v>
      </c>
      <c r="F355" s="41">
        <f t="shared" si="63"/>
        <v>269187523</v>
      </c>
      <c r="G355" s="42">
        <f t="shared" si="63"/>
        <v>269187523</v>
      </c>
      <c r="H355" s="20">
        <f t="shared" si="62"/>
        <v>1</v>
      </c>
    </row>
    <row r="356" spans="1:9">
      <c r="A356" s="559"/>
      <c r="B356" s="4598" t="s">
        <v>22</v>
      </c>
      <c r="C356" s="4598"/>
      <c r="D356" s="494"/>
      <c r="E356" s="55">
        <f t="shared" ref="E356:G356" si="64">SUM(E357)</f>
        <v>269187523</v>
      </c>
      <c r="F356" s="55">
        <f t="shared" si="64"/>
        <v>269187523</v>
      </c>
      <c r="G356" s="56">
        <f t="shared" si="64"/>
        <v>269187523</v>
      </c>
      <c r="H356" s="505">
        <f t="shared" si="62"/>
        <v>1</v>
      </c>
    </row>
    <row r="357" spans="1:9" ht="24" customHeight="1">
      <c r="A357" s="559"/>
      <c r="B357" s="506"/>
      <c r="C357" s="503" t="s">
        <v>244</v>
      </c>
      <c r="D357" s="504">
        <v>2920</v>
      </c>
      <c r="E357" s="23">
        <v>269187523</v>
      </c>
      <c r="F357" s="24">
        <v>269187523</v>
      </c>
      <c r="G357" s="25">
        <v>269187523</v>
      </c>
      <c r="H357" s="26">
        <f t="shared" si="62"/>
        <v>1</v>
      </c>
    </row>
    <row r="358" spans="1:9" ht="15.75" thickBot="1">
      <c r="A358" s="559"/>
      <c r="B358" s="4547" t="s">
        <v>27</v>
      </c>
      <c r="C358" s="4548"/>
      <c r="D358" s="420"/>
      <c r="E358" s="507">
        <v>0</v>
      </c>
      <c r="F358" s="508">
        <v>0</v>
      </c>
      <c r="G358" s="54">
        <v>0</v>
      </c>
      <c r="H358" s="63"/>
    </row>
    <row r="359" spans="1:9" ht="15.75" thickBot="1">
      <c r="A359" s="559"/>
      <c r="B359" s="509">
        <v>75814</v>
      </c>
      <c r="C359" s="476" t="s">
        <v>249</v>
      </c>
      <c r="D359" s="477"/>
      <c r="E359" s="156">
        <f>SUM(E363,E360)</f>
        <v>0</v>
      </c>
      <c r="F359" s="156">
        <f>SUM(F363,F360)</f>
        <v>2682423</v>
      </c>
      <c r="G359" s="157">
        <f>SUM(G363,G360)</f>
        <v>31680810.190000001</v>
      </c>
      <c r="H359" s="158">
        <f t="shared" si="62"/>
        <v>11.810519888175728</v>
      </c>
    </row>
    <row r="360" spans="1:9">
      <c r="A360" s="559"/>
      <c r="B360" s="4608" t="s">
        <v>22</v>
      </c>
      <c r="C360" s="4598"/>
      <c r="D360" s="439"/>
      <c r="E360" s="55">
        <f>SUM(E361:E362)</f>
        <v>0</v>
      </c>
      <c r="F360" s="55">
        <f>SUM(F361:F362)</f>
        <v>2682423</v>
      </c>
      <c r="G360" s="56">
        <f>SUM(G361:G362)</f>
        <v>31680810.190000001</v>
      </c>
      <c r="H360" s="21">
        <f t="shared" si="62"/>
        <v>11.810519888175728</v>
      </c>
    </row>
    <row r="361" spans="1:9" ht="27.75" customHeight="1">
      <c r="A361" s="559"/>
      <c r="B361" s="4673"/>
      <c r="C361" s="510" t="s">
        <v>250</v>
      </c>
      <c r="D361" s="511" t="s">
        <v>44</v>
      </c>
      <c r="E361" s="23">
        <v>0</v>
      </c>
      <c r="F361" s="24">
        <v>0</v>
      </c>
      <c r="G361" s="25">
        <v>29306988.82</v>
      </c>
      <c r="H361" s="26"/>
    </row>
    <row r="362" spans="1:9" ht="42" customHeight="1">
      <c r="A362" s="559"/>
      <c r="B362" s="4674"/>
      <c r="C362" s="512" t="s">
        <v>441</v>
      </c>
      <c r="D362" s="480" t="s">
        <v>440</v>
      </c>
      <c r="E362" s="23">
        <v>0</v>
      </c>
      <c r="F362" s="24">
        <v>2682423</v>
      </c>
      <c r="G362" s="25">
        <v>2373821.37</v>
      </c>
      <c r="H362" s="26">
        <f t="shared" si="62"/>
        <v>0.88495415152643719</v>
      </c>
      <c r="I362" s="1057"/>
    </row>
    <row r="363" spans="1:9" ht="14.25" customHeight="1" thickBot="1">
      <c r="A363" s="586"/>
      <c r="B363" s="4559" t="s">
        <v>27</v>
      </c>
      <c r="C363" s="4548"/>
      <c r="D363" s="420"/>
      <c r="E363" s="421">
        <v>0</v>
      </c>
      <c r="F363" s="421">
        <v>0</v>
      </c>
      <c r="G363" s="54">
        <v>0</v>
      </c>
      <c r="H363" s="63"/>
    </row>
    <row r="364" spans="1:9" ht="15.75" hidden="1" customHeight="1" thickBot="1">
      <c r="A364" s="559"/>
      <c r="B364" s="509">
        <v>75816</v>
      </c>
      <c r="C364" s="476" t="s">
        <v>251</v>
      </c>
      <c r="D364" s="477"/>
      <c r="E364" s="156">
        <v>0</v>
      </c>
      <c r="F364" s="123"/>
      <c r="G364" s="124"/>
      <c r="H364" s="660" t="e">
        <f t="shared" si="62"/>
        <v>#DIV/0!</v>
      </c>
    </row>
    <row r="365" spans="1:9" ht="15.75" hidden="1" customHeight="1" thickBot="1">
      <c r="A365" s="559"/>
      <c r="B365" s="4598" t="s">
        <v>97</v>
      </c>
      <c r="C365" s="4598"/>
      <c r="D365" s="494"/>
      <c r="E365" s="44">
        <v>0</v>
      </c>
      <c r="F365" s="24"/>
      <c r="G365" s="25"/>
      <c r="H365" s="60" t="e">
        <f t="shared" si="62"/>
        <v>#DIV/0!</v>
      </c>
    </row>
    <row r="366" spans="1:9" ht="15.75" hidden="1" customHeight="1" thickBot="1">
      <c r="A366" s="559"/>
      <c r="B366" s="4595" t="s">
        <v>72</v>
      </c>
      <c r="C366" s="4595"/>
      <c r="D366" s="561"/>
      <c r="E366" s="266">
        <v>0</v>
      </c>
      <c r="F366" s="24"/>
      <c r="G366" s="25"/>
      <c r="H366" s="60" t="e">
        <f t="shared" si="62"/>
        <v>#DIV/0!</v>
      </c>
    </row>
    <row r="367" spans="1:9" s="194" customFormat="1" ht="0.75" hidden="1" customHeight="1" thickBot="1">
      <c r="A367" s="559"/>
      <c r="B367" s="506"/>
      <c r="C367" s="484" t="s">
        <v>252</v>
      </c>
      <c r="D367" s="480" t="s">
        <v>253</v>
      </c>
      <c r="E367" s="485">
        <v>0</v>
      </c>
      <c r="F367" s="514"/>
      <c r="G367" s="562"/>
      <c r="H367" s="563" t="e">
        <f t="shared" si="62"/>
        <v>#DIV/0!</v>
      </c>
    </row>
    <row r="368" spans="1:9" s="194" customFormat="1" ht="15" customHeight="1" thickBot="1">
      <c r="A368" s="559"/>
      <c r="B368" s="513">
        <v>75819</v>
      </c>
      <c r="C368" s="492" t="s">
        <v>254</v>
      </c>
      <c r="D368" s="493"/>
      <c r="E368" s="41">
        <f t="shared" ref="E368:G368" si="65">SUM(E369,E371)</f>
        <v>20841827</v>
      </c>
      <c r="F368" s="41">
        <f t="shared" si="65"/>
        <v>20841827</v>
      </c>
      <c r="G368" s="42">
        <f t="shared" si="65"/>
        <v>20841827</v>
      </c>
      <c r="H368" s="20">
        <f t="shared" si="62"/>
        <v>1</v>
      </c>
    </row>
    <row r="369" spans="1:8" s="194" customFormat="1" ht="15" customHeight="1">
      <c r="A369" s="559"/>
      <c r="B369" s="4598" t="s">
        <v>22</v>
      </c>
      <c r="C369" s="4598"/>
      <c r="D369" s="494"/>
      <c r="E369" s="55">
        <f t="shared" ref="E369:G369" si="66">SUM(E370)</f>
        <v>20841827</v>
      </c>
      <c r="F369" s="55">
        <f t="shared" si="66"/>
        <v>20841827</v>
      </c>
      <c r="G369" s="56">
        <f t="shared" si="66"/>
        <v>20841827</v>
      </c>
      <c r="H369" s="21">
        <f t="shared" si="62"/>
        <v>1</v>
      </c>
    </row>
    <row r="370" spans="1:8" s="194" customFormat="1" ht="47.25" customHeight="1">
      <c r="A370" s="559"/>
      <c r="B370" s="495"/>
      <c r="C370" s="498" t="s">
        <v>246</v>
      </c>
      <c r="D370" s="511" t="s">
        <v>255</v>
      </c>
      <c r="E370" s="23">
        <v>20841827</v>
      </c>
      <c r="F370" s="514">
        <v>20841827</v>
      </c>
      <c r="G370" s="515">
        <v>20841827</v>
      </c>
      <c r="H370" s="26">
        <f t="shared" si="62"/>
        <v>1</v>
      </c>
    </row>
    <row r="371" spans="1:8" s="194" customFormat="1" ht="15" customHeight="1" thickBot="1">
      <c r="A371" s="559"/>
      <c r="B371" s="4548" t="s">
        <v>27</v>
      </c>
      <c r="C371" s="4548"/>
      <c r="D371" s="420"/>
      <c r="E371" s="421">
        <v>0</v>
      </c>
      <c r="F371" s="421">
        <v>0</v>
      </c>
      <c r="G371" s="441">
        <v>0</v>
      </c>
      <c r="H371" s="447"/>
    </row>
    <row r="372" spans="1:8" s="194" customFormat="1" ht="15" customHeight="1" thickBot="1">
      <c r="A372" s="559"/>
      <c r="B372" s="475">
        <v>75833</v>
      </c>
      <c r="C372" s="476" t="s">
        <v>256</v>
      </c>
      <c r="D372" s="477"/>
      <c r="E372" s="251">
        <v>105406051</v>
      </c>
      <c r="F372" s="251">
        <f t="shared" ref="F372:G372" si="67">SUM(F373,F375)</f>
        <v>105406051</v>
      </c>
      <c r="G372" s="42">
        <f t="shared" si="67"/>
        <v>105406051</v>
      </c>
      <c r="H372" s="20">
        <f t="shared" si="62"/>
        <v>1</v>
      </c>
    </row>
    <row r="373" spans="1:8" s="194" customFormat="1" ht="15" customHeight="1">
      <c r="A373" s="559"/>
      <c r="B373" s="4598" t="s">
        <v>22</v>
      </c>
      <c r="C373" s="4608"/>
      <c r="D373" s="417"/>
      <c r="E373" s="55">
        <v>105406051</v>
      </c>
      <c r="F373" s="55">
        <f t="shared" ref="F373:G373" si="68">SUM(F374)</f>
        <v>105406051</v>
      </c>
      <c r="G373" s="56">
        <f t="shared" si="68"/>
        <v>105406051</v>
      </c>
      <c r="H373" s="21">
        <f t="shared" si="62"/>
        <v>1</v>
      </c>
    </row>
    <row r="374" spans="1:8" ht="21" customHeight="1">
      <c r="A374" s="559"/>
      <c r="B374" s="495"/>
      <c r="C374" s="516" t="s">
        <v>244</v>
      </c>
      <c r="D374" s="511" t="s">
        <v>257</v>
      </c>
      <c r="E374" s="23">
        <v>105406051</v>
      </c>
      <c r="F374" s="24">
        <v>105406051</v>
      </c>
      <c r="G374" s="25">
        <v>105406051</v>
      </c>
      <c r="H374" s="26">
        <f t="shared" si="62"/>
        <v>1</v>
      </c>
    </row>
    <row r="375" spans="1:8" ht="15" customHeight="1" thickBot="1">
      <c r="A375" s="559"/>
      <c r="B375" s="4548" t="s">
        <v>27</v>
      </c>
      <c r="C375" s="4559"/>
      <c r="D375" s="517"/>
      <c r="E375" s="421">
        <v>0</v>
      </c>
      <c r="F375" s="421">
        <v>0</v>
      </c>
      <c r="G375" s="441">
        <v>0</v>
      </c>
      <c r="H375" s="447"/>
    </row>
    <row r="376" spans="1:8" ht="39" thickBot="1">
      <c r="A376" s="559"/>
      <c r="B376" s="475">
        <v>75863</v>
      </c>
      <c r="C376" s="476" t="s">
        <v>258</v>
      </c>
      <c r="D376" s="477"/>
      <c r="E376" s="156">
        <f t="shared" ref="E376:G376" si="69">SUM(E377,E384)</f>
        <v>175303727</v>
      </c>
      <c r="F376" s="156">
        <f t="shared" si="69"/>
        <v>167686546</v>
      </c>
      <c r="G376" s="42">
        <f t="shared" si="69"/>
        <v>157897817.59</v>
      </c>
      <c r="H376" s="20">
        <f t="shared" si="62"/>
        <v>0.94162484323578355</v>
      </c>
    </row>
    <row r="377" spans="1:8" s="194" customFormat="1" ht="15" customHeight="1">
      <c r="A377" s="559"/>
      <c r="B377" s="4557" t="s">
        <v>22</v>
      </c>
      <c r="C377" s="4564"/>
      <c r="D377" s="564"/>
      <c r="E377" s="44">
        <f>SUM(E378:E383)</f>
        <v>33264664</v>
      </c>
      <c r="F377" s="44">
        <f>SUM(F378:F383)</f>
        <v>37076264</v>
      </c>
      <c r="G377" s="45">
        <f>SUM(G378:G383)</f>
        <v>34634931.100000001</v>
      </c>
      <c r="H377" s="21">
        <f t="shared" si="62"/>
        <v>0.93415375130568712</v>
      </c>
    </row>
    <row r="378" spans="1:8" ht="45.75" customHeight="1">
      <c r="A378" s="559"/>
      <c r="B378" s="560"/>
      <c r="C378" s="565" t="s">
        <v>259</v>
      </c>
      <c r="D378" s="4609">
        <v>2007</v>
      </c>
      <c r="E378" s="23">
        <v>17627621</v>
      </c>
      <c r="F378" s="24">
        <v>15312379</v>
      </c>
      <c r="G378" s="25">
        <v>15216394.35</v>
      </c>
      <c r="H378" s="26">
        <f t="shared" si="62"/>
        <v>0.99373156516044958</v>
      </c>
    </row>
    <row r="379" spans="1:8" ht="50.25" hidden="1" customHeight="1" thickBot="1">
      <c r="A379" s="559"/>
      <c r="B379" s="566"/>
      <c r="C379" s="567" t="s">
        <v>260</v>
      </c>
      <c r="D379" s="4672"/>
      <c r="E379" s="59"/>
      <c r="F379" s="24"/>
      <c r="G379" s="25"/>
      <c r="H379" s="60" t="e">
        <f t="shared" si="62"/>
        <v>#DIV/0!</v>
      </c>
    </row>
    <row r="380" spans="1:8" ht="54.75" hidden="1" customHeight="1">
      <c r="A380" s="559"/>
      <c r="B380" s="568"/>
      <c r="C380" s="569" t="s">
        <v>261</v>
      </c>
      <c r="D380" s="570">
        <v>2009</v>
      </c>
      <c r="E380" s="59"/>
      <c r="F380" s="24"/>
      <c r="G380" s="25"/>
      <c r="H380" s="60" t="e">
        <f t="shared" si="62"/>
        <v>#DIV/0!</v>
      </c>
    </row>
    <row r="381" spans="1:8" ht="45.75" customHeight="1">
      <c r="A381" s="559"/>
      <c r="B381" s="571"/>
      <c r="C381" s="443" t="s">
        <v>259</v>
      </c>
      <c r="D381" s="4609">
        <v>2057</v>
      </c>
      <c r="E381" s="23">
        <v>15637043</v>
      </c>
      <c r="F381" s="24">
        <v>20828885</v>
      </c>
      <c r="G381" s="25">
        <v>18487314.75</v>
      </c>
      <c r="H381" s="26">
        <f t="shared" si="62"/>
        <v>0.88758062421488237</v>
      </c>
    </row>
    <row r="382" spans="1:8" ht="50.25" hidden="1" customHeight="1" thickBot="1">
      <c r="A382" s="559"/>
      <c r="B382" s="566"/>
      <c r="C382" s="484" t="s">
        <v>260</v>
      </c>
      <c r="D382" s="4621"/>
      <c r="E382" s="122"/>
      <c r="F382" s="24"/>
      <c r="G382" s="25"/>
      <c r="H382" s="26" t="e">
        <f t="shared" si="62"/>
        <v>#DIV/0!</v>
      </c>
    </row>
    <row r="383" spans="1:8" ht="45.75" customHeight="1">
      <c r="A383" s="559"/>
      <c r="B383" s="573"/>
      <c r="C383" s="574" t="s">
        <v>262</v>
      </c>
      <c r="D383" s="497">
        <v>2058</v>
      </c>
      <c r="E383" s="59">
        <v>0</v>
      </c>
      <c r="F383" s="123">
        <v>935000</v>
      </c>
      <c r="G383" s="25">
        <v>931222</v>
      </c>
      <c r="H383" s="26">
        <f t="shared" si="62"/>
        <v>0.99595935828877002</v>
      </c>
    </row>
    <row r="384" spans="1:8" ht="15" customHeight="1">
      <c r="A384" s="559"/>
      <c r="B384" s="4624" t="s">
        <v>72</v>
      </c>
      <c r="C384" s="4671"/>
      <c r="D384" s="575"/>
      <c r="E384" s="502">
        <f>SUM(E385:E390)</f>
        <v>142039063</v>
      </c>
      <c r="F384" s="502">
        <f t="shared" ref="F384" si="70">SUM(F385:F390)</f>
        <v>130610282</v>
      </c>
      <c r="G384" s="576">
        <f>SUM(G385:G390)</f>
        <v>123262886.48999999</v>
      </c>
      <c r="H384" s="21">
        <f t="shared" si="62"/>
        <v>0.94374565771169527</v>
      </c>
    </row>
    <row r="385" spans="1:78" ht="51">
      <c r="A385" s="559"/>
      <c r="B385" s="560"/>
      <c r="C385" s="479" t="s">
        <v>259</v>
      </c>
      <c r="D385" s="497">
        <v>6207</v>
      </c>
      <c r="E385" s="23">
        <v>206487</v>
      </c>
      <c r="F385" s="24">
        <v>3864228</v>
      </c>
      <c r="G385" s="25">
        <v>3864221.91</v>
      </c>
      <c r="H385" s="26">
        <f t="shared" si="62"/>
        <v>0.999998424006037</v>
      </c>
    </row>
    <row r="386" spans="1:78" s="194" customFormat="1" ht="51.75" thickBot="1">
      <c r="A386" s="586"/>
      <c r="B386" s="566"/>
      <c r="C386" s="581" t="s">
        <v>263</v>
      </c>
      <c r="D386" s="589">
        <v>6209</v>
      </c>
      <c r="E386" s="431">
        <v>9360112</v>
      </c>
      <c r="F386" s="448">
        <v>6718232</v>
      </c>
      <c r="G386" s="449">
        <v>6270525</v>
      </c>
      <c r="H386" s="450">
        <f t="shared" si="62"/>
        <v>0.93335940169973286</v>
      </c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</row>
    <row r="387" spans="1:78" s="194" customFormat="1" ht="42.75" customHeight="1">
      <c r="A387" s="559"/>
      <c r="B387" s="571"/>
      <c r="C387" s="578" t="s">
        <v>259</v>
      </c>
      <c r="D387" s="4610">
        <v>6257</v>
      </c>
      <c r="E387" s="59">
        <v>132472464</v>
      </c>
      <c r="F387" s="123">
        <v>120027822</v>
      </c>
      <c r="G387" s="124">
        <v>110543252.11</v>
      </c>
      <c r="H387" s="125">
        <f t="shared" si="62"/>
        <v>0.92098023831508002</v>
      </c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</row>
    <row r="388" spans="1:78" s="194" customFormat="1" ht="57" customHeight="1" thickBot="1">
      <c r="A388" s="559"/>
      <c r="B388" s="571"/>
      <c r="C388" s="580" t="s">
        <v>260</v>
      </c>
      <c r="D388" s="4610"/>
      <c r="E388" s="23">
        <v>0</v>
      </c>
      <c r="F388" s="24">
        <v>0</v>
      </c>
      <c r="G388" s="25">
        <v>2584887.4700000002</v>
      </c>
      <c r="H388" s="26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</row>
    <row r="389" spans="1:78" ht="51.75" hidden="1" customHeight="1">
      <c r="A389" s="559"/>
      <c r="B389" s="560"/>
      <c r="C389" s="580" t="s">
        <v>264</v>
      </c>
      <c r="D389" s="4609">
        <v>6259</v>
      </c>
      <c r="E389" s="59"/>
      <c r="F389" s="24"/>
      <c r="G389" s="25"/>
      <c r="H389" s="60" t="e">
        <f t="shared" si="62"/>
        <v>#DIV/0!</v>
      </c>
    </row>
    <row r="390" spans="1:78" ht="62.25" hidden="1" customHeight="1" thickBot="1">
      <c r="A390" s="559"/>
      <c r="B390" s="566"/>
      <c r="C390" s="581" t="s">
        <v>265</v>
      </c>
      <c r="D390" s="4672"/>
      <c r="E390" s="431"/>
      <c r="F390" s="24"/>
      <c r="G390" s="78"/>
      <c r="H390" s="563" t="e">
        <f t="shared" si="62"/>
        <v>#DIV/0!</v>
      </c>
    </row>
    <row r="391" spans="1:78" ht="28.5" customHeight="1" thickBot="1">
      <c r="A391" s="559"/>
      <c r="B391" s="513">
        <v>75864</v>
      </c>
      <c r="C391" s="492" t="s">
        <v>266</v>
      </c>
      <c r="D391" s="493"/>
      <c r="E391" s="41">
        <f>SUM(E392,E398)</f>
        <v>95334200</v>
      </c>
      <c r="F391" s="41">
        <f>SUM(F392,F398)</f>
        <v>91857396</v>
      </c>
      <c r="G391" s="42">
        <f>SUM(G392,G398)</f>
        <v>88385364.799999997</v>
      </c>
      <c r="H391" s="20">
        <f t="shared" si="62"/>
        <v>0.96220194180118057</v>
      </c>
    </row>
    <row r="392" spans="1:78" s="194" customFormat="1" ht="15" customHeight="1">
      <c r="A392" s="559"/>
      <c r="B392" s="4557" t="s">
        <v>22</v>
      </c>
      <c r="C392" s="4564"/>
      <c r="D392" s="494"/>
      <c r="E392" s="44">
        <v>76833870</v>
      </c>
      <c r="F392" s="44">
        <f t="shared" ref="F392" si="71">SUM(F393:F397)</f>
        <v>83654470</v>
      </c>
      <c r="G392" s="582">
        <f>SUM(G394:G397)</f>
        <v>80187359.590000004</v>
      </c>
      <c r="H392" s="21">
        <f t="shared" si="62"/>
        <v>0.95855439153460664</v>
      </c>
    </row>
    <row r="393" spans="1:78" s="194" customFormat="1" ht="51.75" hidden="1" customHeight="1">
      <c r="A393" s="559"/>
      <c r="B393" s="4565"/>
      <c r="C393" s="580" t="s">
        <v>259</v>
      </c>
      <c r="D393" s="504">
        <v>2007</v>
      </c>
      <c r="E393" s="23"/>
      <c r="F393" s="514"/>
      <c r="G393" s="515"/>
      <c r="H393" s="60" t="e">
        <f t="shared" si="62"/>
        <v>#DIV/0!</v>
      </c>
    </row>
    <row r="394" spans="1:78" s="194" customFormat="1" ht="51">
      <c r="A394" s="559"/>
      <c r="B394" s="4566"/>
      <c r="C394" s="577" t="s">
        <v>261</v>
      </c>
      <c r="D394" s="497">
        <v>2009</v>
      </c>
      <c r="E394" s="23">
        <v>21190400</v>
      </c>
      <c r="F394" s="24">
        <v>22635336</v>
      </c>
      <c r="G394" s="25">
        <v>21249668.16</v>
      </c>
      <c r="H394" s="26">
        <f t="shared" si="62"/>
        <v>0.93878297896704521</v>
      </c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7"/>
      <c r="BL394" s="17"/>
      <c r="BM394" s="17"/>
      <c r="BN394" s="17"/>
      <c r="BO394" s="17"/>
      <c r="BP394" s="17"/>
      <c r="BQ394" s="17"/>
      <c r="BR394" s="17"/>
      <c r="BS394" s="17"/>
      <c r="BT394" s="17"/>
      <c r="BU394" s="17"/>
      <c r="BV394" s="17"/>
      <c r="BW394" s="17"/>
      <c r="BX394" s="17"/>
      <c r="BY394" s="17"/>
      <c r="BZ394" s="17"/>
    </row>
    <row r="395" spans="1:78" s="194" customFormat="1" ht="42" customHeight="1">
      <c r="A395" s="559"/>
      <c r="B395" s="4566"/>
      <c r="C395" s="577" t="s">
        <v>259</v>
      </c>
      <c r="D395" s="497">
        <v>2057</v>
      </c>
      <c r="E395" s="23">
        <v>4991200</v>
      </c>
      <c r="F395" s="24">
        <v>11853115</v>
      </c>
      <c r="G395" s="25">
        <v>11819725.279999999</v>
      </c>
      <c r="H395" s="26">
        <f t="shared" si="62"/>
        <v>0.99718304260103774</v>
      </c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7"/>
      <c r="BL395" s="17"/>
      <c r="BM395" s="17"/>
      <c r="BN395" s="17"/>
      <c r="BO395" s="17"/>
      <c r="BP395" s="17"/>
      <c r="BQ395" s="17"/>
      <c r="BR395" s="17"/>
      <c r="BS395" s="17"/>
      <c r="BT395" s="17"/>
      <c r="BU395" s="17"/>
      <c r="BV395" s="17"/>
      <c r="BW395" s="17"/>
      <c r="BX395" s="17"/>
      <c r="BY395" s="17"/>
      <c r="BZ395" s="17"/>
    </row>
    <row r="396" spans="1:78" s="264" customFormat="1" ht="39.75" customHeight="1">
      <c r="A396" s="559"/>
      <c r="B396" s="4566"/>
      <c r="C396" s="583" t="s">
        <v>262</v>
      </c>
      <c r="D396" s="572">
        <v>2058</v>
      </c>
      <c r="E396" s="23">
        <v>50233670</v>
      </c>
      <c r="F396" s="24">
        <v>48779619</v>
      </c>
      <c r="G396" s="25">
        <v>46731566.149999999</v>
      </c>
      <c r="H396" s="26">
        <f t="shared" si="62"/>
        <v>0.95801416878635315</v>
      </c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7"/>
      <c r="BL396" s="17"/>
      <c r="BM396" s="17"/>
      <c r="BN396" s="17"/>
      <c r="BO396" s="17"/>
      <c r="BP396" s="17"/>
      <c r="BQ396" s="17"/>
      <c r="BR396" s="17"/>
      <c r="BS396" s="17"/>
      <c r="BT396" s="17"/>
      <c r="BU396" s="17"/>
      <c r="BV396" s="17"/>
      <c r="BW396" s="17"/>
      <c r="BX396" s="17"/>
      <c r="BY396" s="17"/>
      <c r="BZ396" s="17"/>
    </row>
    <row r="397" spans="1:78" s="265" customFormat="1" ht="39" customHeight="1">
      <c r="A397" s="559"/>
      <c r="B397" s="4567"/>
      <c r="C397" s="574" t="s">
        <v>267</v>
      </c>
      <c r="D397" s="497">
        <v>2059</v>
      </c>
      <c r="E397" s="23">
        <v>418600</v>
      </c>
      <c r="F397" s="24">
        <v>386400</v>
      </c>
      <c r="G397" s="25">
        <v>386400</v>
      </c>
      <c r="H397" s="26">
        <f t="shared" si="62"/>
        <v>1</v>
      </c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7"/>
      <c r="BL397" s="17"/>
      <c r="BM397" s="17"/>
      <c r="BN397" s="17"/>
      <c r="BO397" s="17"/>
      <c r="BP397" s="17"/>
      <c r="BQ397" s="17"/>
      <c r="BR397" s="17"/>
      <c r="BS397" s="17"/>
      <c r="BT397" s="17"/>
      <c r="BU397" s="17"/>
      <c r="BV397" s="17"/>
      <c r="BW397" s="17"/>
      <c r="BX397" s="17"/>
      <c r="BY397" s="17"/>
      <c r="BZ397" s="17"/>
    </row>
    <row r="398" spans="1:78">
      <c r="A398" s="559"/>
      <c r="B398" s="4624" t="s">
        <v>72</v>
      </c>
      <c r="C398" s="4598"/>
      <c r="D398" s="575"/>
      <c r="E398" s="266">
        <f t="shared" ref="E398:G398" si="72">SUM(E399:E402)</f>
        <v>18500330</v>
      </c>
      <c r="F398" s="266">
        <f t="shared" si="72"/>
        <v>8202926</v>
      </c>
      <c r="G398" s="456">
        <f t="shared" si="72"/>
        <v>8198005.21</v>
      </c>
      <c r="H398" s="21">
        <f t="shared" si="62"/>
        <v>0.99940011771409376</v>
      </c>
    </row>
    <row r="399" spans="1:78" ht="51.75" customHeight="1">
      <c r="A399" s="559"/>
      <c r="B399" s="584"/>
      <c r="C399" s="479" t="s">
        <v>268</v>
      </c>
      <c r="D399" s="497">
        <v>6209</v>
      </c>
      <c r="E399" s="23">
        <v>403000</v>
      </c>
      <c r="F399" s="24">
        <v>205634</v>
      </c>
      <c r="G399" s="25">
        <v>200714.22</v>
      </c>
      <c r="H399" s="26">
        <f t="shared" si="62"/>
        <v>0.97607506540747158</v>
      </c>
    </row>
    <row r="400" spans="1:78" ht="40.5" customHeight="1">
      <c r="A400" s="559"/>
      <c r="B400" s="585"/>
      <c r="C400" s="479" t="s">
        <v>259</v>
      </c>
      <c r="D400" s="497">
        <v>6257</v>
      </c>
      <c r="E400" s="23">
        <v>0</v>
      </c>
      <c r="F400" s="24">
        <v>12750</v>
      </c>
      <c r="G400" s="25">
        <v>12750</v>
      </c>
      <c r="H400" s="26">
        <f t="shared" si="62"/>
        <v>1</v>
      </c>
    </row>
    <row r="401" spans="1:8" ht="40.5" customHeight="1" thickBot="1">
      <c r="A401" s="586"/>
      <c r="B401" s="587"/>
      <c r="C401" s="588" t="s">
        <v>269</v>
      </c>
      <c r="D401" s="589">
        <v>6258</v>
      </c>
      <c r="E401" s="431">
        <v>18097330</v>
      </c>
      <c r="F401" s="448">
        <v>7984542</v>
      </c>
      <c r="G401" s="449">
        <v>7984540.9900000002</v>
      </c>
      <c r="H401" s="450">
        <f t="shared" si="62"/>
        <v>0.99999987350558117</v>
      </c>
    </row>
    <row r="402" spans="1:8" ht="51.75" hidden="1" thickBot="1">
      <c r="A402" s="267"/>
      <c r="B402" s="268"/>
      <c r="C402" s="269" t="s">
        <v>267</v>
      </c>
      <c r="D402" s="270">
        <v>6259</v>
      </c>
      <c r="E402" s="37"/>
      <c r="F402" s="170"/>
      <c r="G402" s="69"/>
      <c r="H402" s="70" t="e">
        <f t="shared" si="62"/>
        <v>#DIV/0!</v>
      </c>
    </row>
    <row r="403" spans="1:8" ht="15.75" thickBot="1">
      <c r="A403" s="422">
        <v>801</v>
      </c>
      <c r="B403" s="423"/>
      <c r="C403" s="424" t="s">
        <v>270</v>
      </c>
      <c r="D403" s="425"/>
      <c r="E403" s="84">
        <f>SUM(E404,E409,E413,E423,E436,E447,E451)</f>
        <v>104692</v>
      </c>
      <c r="F403" s="84">
        <f>SUM(F404,F409,F413,F423,F436,F447,F451)</f>
        <v>2942502</v>
      </c>
      <c r="G403" s="85">
        <f>SUM(G404,G409,G413,G423,G436,G447,G451)</f>
        <v>2805536.7</v>
      </c>
      <c r="H403" s="471">
        <f t="shared" si="62"/>
        <v>0.95345277590295607</v>
      </c>
    </row>
    <row r="404" spans="1:8" ht="15.75" thickBot="1">
      <c r="A404" s="271"/>
      <c r="B404" s="414">
        <v>80102</v>
      </c>
      <c r="C404" s="415" t="s">
        <v>271</v>
      </c>
      <c r="D404" s="416"/>
      <c r="E404" s="79">
        <f t="shared" ref="E404:G404" si="73">SUM(E405,E408)</f>
        <v>2500</v>
      </c>
      <c r="F404" s="79">
        <f t="shared" si="73"/>
        <v>2500</v>
      </c>
      <c r="G404" s="80">
        <f t="shared" si="73"/>
        <v>2173.4499999999998</v>
      </c>
      <c r="H404" s="20">
        <f t="shared" si="62"/>
        <v>0.86937999999999993</v>
      </c>
    </row>
    <row r="405" spans="1:8">
      <c r="A405" s="272"/>
      <c r="B405" s="4564" t="s">
        <v>22</v>
      </c>
      <c r="C405" s="4558"/>
      <c r="D405" s="417"/>
      <c r="E405" s="55">
        <f t="shared" ref="E405:F405" si="74">SUM(E406:E407)</f>
        <v>2500</v>
      </c>
      <c r="F405" s="55">
        <f t="shared" si="74"/>
        <v>2500</v>
      </c>
      <c r="G405" s="56">
        <f t="shared" ref="G405" si="75">SUM(G406:G407)</f>
        <v>2173.4499999999998</v>
      </c>
      <c r="H405" s="21">
        <f t="shared" si="62"/>
        <v>0.86937999999999993</v>
      </c>
    </row>
    <row r="406" spans="1:8">
      <c r="A406" s="272"/>
      <c r="B406" s="4666"/>
      <c r="C406" s="418" t="s">
        <v>272</v>
      </c>
      <c r="D406" s="273" t="s">
        <v>26</v>
      </c>
      <c r="E406" s="23">
        <v>2500</v>
      </c>
      <c r="F406" s="24">
        <v>2500</v>
      </c>
      <c r="G406" s="25">
        <v>2173.4499999999998</v>
      </c>
      <c r="H406" s="26">
        <f t="shared" si="62"/>
        <v>0.86937999999999993</v>
      </c>
    </row>
    <row r="407" spans="1:8" ht="38.25" hidden="1" customHeight="1">
      <c r="A407" s="272"/>
      <c r="B407" s="4667"/>
      <c r="C407" s="419" t="s">
        <v>273</v>
      </c>
      <c r="D407" s="29" t="s">
        <v>274</v>
      </c>
      <c r="E407" s="59"/>
      <c r="F407" s="24"/>
      <c r="G407" s="25"/>
      <c r="H407" s="60" t="e">
        <f t="shared" si="62"/>
        <v>#DIV/0!</v>
      </c>
    </row>
    <row r="408" spans="1:8" ht="15.75" thickBot="1">
      <c r="A408" s="272"/>
      <c r="B408" s="4548" t="s">
        <v>27</v>
      </c>
      <c r="C408" s="4662"/>
      <c r="D408" s="420"/>
      <c r="E408" s="421">
        <v>0</v>
      </c>
      <c r="F408" s="421">
        <v>0</v>
      </c>
      <c r="G408" s="440">
        <v>0</v>
      </c>
      <c r="H408" s="32"/>
    </row>
    <row r="409" spans="1:8" ht="15.75" hidden="1" customHeight="1">
      <c r="A409" s="272"/>
      <c r="B409" s="274">
        <v>80116</v>
      </c>
      <c r="C409" s="275" t="s">
        <v>275</v>
      </c>
      <c r="D409" s="275"/>
      <c r="E409" s="234">
        <v>0</v>
      </c>
      <c r="F409" s="38"/>
      <c r="G409" s="39"/>
      <c r="H409" s="49" t="e">
        <f t="shared" si="62"/>
        <v>#DIV/0!</v>
      </c>
    </row>
    <row r="410" spans="1:8" ht="15" hidden="1" customHeight="1" thickBot="1">
      <c r="A410" s="272"/>
      <c r="B410" s="4615" t="s">
        <v>22</v>
      </c>
      <c r="C410" s="4668"/>
      <c r="D410" s="276"/>
      <c r="E410" s="213">
        <v>0</v>
      </c>
      <c r="F410" s="38"/>
      <c r="G410" s="39"/>
      <c r="H410" s="49" t="e">
        <f t="shared" si="62"/>
        <v>#DIV/0!</v>
      </c>
    </row>
    <row r="411" spans="1:8" ht="30" hidden="1" customHeight="1" thickBot="1">
      <c r="A411" s="272"/>
      <c r="B411" s="277"/>
      <c r="C411" s="278" t="s">
        <v>276</v>
      </c>
      <c r="D411" s="279" t="s">
        <v>115</v>
      </c>
      <c r="E411" s="217">
        <v>0</v>
      </c>
      <c r="F411" s="38"/>
      <c r="G411" s="39"/>
      <c r="H411" s="49" t="e">
        <f t="shared" si="62"/>
        <v>#DIV/0!</v>
      </c>
    </row>
    <row r="412" spans="1:8" ht="15.75" hidden="1" customHeight="1" thickBot="1">
      <c r="A412" s="272"/>
      <c r="B412" s="4669" t="s">
        <v>27</v>
      </c>
      <c r="C412" s="4670"/>
      <c r="D412" s="280"/>
      <c r="E412" s="281">
        <v>0</v>
      </c>
      <c r="F412" s="38"/>
      <c r="G412" s="178"/>
      <c r="H412" s="40" t="e">
        <f t="shared" si="62"/>
        <v>#DIV/0!</v>
      </c>
    </row>
    <row r="413" spans="1:8" ht="15.75" thickBot="1">
      <c r="A413" s="272"/>
      <c r="B413" s="414">
        <v>80130</v>
      </c>
      <c r="C413" s="416" t="s">
        <v>277</v>
      </c>
      <c r="D413" s="416"/>
      <c r="E413" s="41">
        <f>SUM(E414,E422)</f>
        <v>6350</v>
      </c>
      <c r="F413" s="41">
        <f>SUM(F414,F422)</f>
        <v>6350</v>
      </c>
      <c r="G413" s="42">
        <f>SUM(G414,G422)</f>
        <v>102774.17000000001</v>
      </c>
      <c r="H413" s="20">
        <f t="shared" ref="H413:H470" si="76">G413/F413</f>
        <v>16.184908661417325</v>
      </c>
    </row>
    <row r="414" spans="1:8">
      <c r="A414" s="272"/>
      <c r="B414" s="4557" t="s">
        <v>22</v>
      </c>
      <c r="C414" s="4558"/>
      <c r="D414" s="417"/>
      <c r="E414" s="55">
        <f>SUM(E415:E421)</f>
        <v>6350</v>
      </c>
      <c r="F414" s="55">
        <f>SUM(F415:F421)</f>
        <v>6350</v>
      </c>
      <c r="G414" s="56">
        <f>SUM(G415:G421)</f>
        <v>102774.17000000001</v>
      </c>
      <c r="H414" s="21">
        <f t="shared" si="76"/>
        <v>16.184908661417325</v>
      </c>
    </row>
    <row r="415" spans="1:8" ht="16.5" customHeight="1">
      <c r="A415" s="272"/>
      <c r="B415" s="256"/>
      <c r="C415" s="4618" t="s">
        <v>272</v>
      </c>
      <c r="D415" s="22" t="s">
        <v>24</v>
      </c>
      <c r="E415" s="232">
        <v>0</v>
      </c>
      <c r="F415" s="24">
        <v>0</v>
      </c>
      <c r="G415" s="25">
        <v>6800</v>
      </c>
      <c r="H415" s="60"/>
    </row>
    <row r="416" spans="1:8" ht="16.5" customHeight="1">
      <c r="A416" s="272"/>
      <c r="B416" s="282"/>
      <c r="C416" s="4603"/>
      <c r="D416" s="22" t="s">
        <v>25</v>
      </c>
      <c r="E416" s="232">
        <v>0</v>
      </c>
      <c r="F416" s="24">
        <v>0</v>
      </c>
      <c r="G416" s="25">
        <v>87758.2</v>
      </c>
      <c r="H416" s="60"/>
    </row>
    <row r="417" spans="1:8" ht="16.5" customHeight="1">
      <c r="A417" s="272"/>
      <c r="B417" s="282"/>
      <c r="C417" s="4603"/>
      <c r="D417" s="22" t="s">
        <v>50</v>
      </c>
      <c r="E417" s="426">
        <v>0</v>
      </c>
      <c r="F417" s="24">
        <v>0</v>
      </c>
      <c r="G417" s="25">
        <v>3554.82</v>
      </c>
      <c r="H417" s="60"/>
    </row>
    <row r="418" spans="1:8" ht="15" customHeight="1">
      <c r="A418" s="272"/>
      <c r="B418" s="282"/>
      <c r="C418" s="4604"/>
      <c r="D418" s="22" t="s">
        <v>26</v>
      </c>
      <c r="E418" s="23">
        <v>6350</v>
      </c>
      <c r="F418" s="24">
        <v>6350</v>
      </c>
      <c r="G418" s="25">
        <v>4366.5200000000004</v>
      </c>
      <c r="H418" s="26">
        <f t="shared" si="76"/>
        <v>0.68764094488188987</v>
      </c>
    </row>
    <row r="419" spans="1:8" ht="44.25" hidden="1" customHeight="1">
      <c r="A419" s="272"/>
      <c r="B419" s="282"/>
      <c r="C419" s="438" t="s">
        <v>278</v>
      </c>
      <c r="D419" s="22" t="s">
        <v>279</v>
      </c>
      <c r="E419" s="23">
        <v>0</v>
      </c>
      <c r="F419" s="24">
        <v>0</v>
      </c>
      <c r="G419" s="25">
        <v>0</v>
      </c>
      <c r="H419" s="26"/>
    </row>
    <row r="420" spans="1:8" ht="45" hidden="1" customHeight="1">
      <c r="A420" s="272"/>
      <c r="B420" s="282"/>
      <c r="C420" s="442" t="s">
        <v>280</v>
      </c>
      <c r="D420" s="22" t="s">
        <v>196</v>
      </c>
      <c r="E420" s="23">
        <v>0</v>
      </c>
      <c r="F420" s="24">
        <v>0</v>
      </c>
      <c r="G420" s="25">
        <v>0</v>
      </c>
      <c r="H420" s="26"/>
    </row>
    <row r="421" spans="1:8" ht="30.75" customHeight="1">
      <c r="A421" s="272"/>
      <c r="B421" s="283"/>
      <c r="C421" s="435" t="s">
        <v>273</v>
      </c>
      <c r="D421" s="22" t="s">
        <v>274</v>
      </c>
      <c r="E421" s="426">
        <v>0</v>
      </c>
      <c r="F421" s="24">
        <v>0</v>
      </c>
      <c r="G421" s="25">
        <v>294.63</v>
      </c>
      <c r="H421" s="60"/>
    </row>
    <row r="422" spans="1:8" ht="15" customHeight="1" thickBot="1">
      <c r="A422" s="272"/>
      <c r="B422" s="4547" t="s">
        <v>27</v>
      </c>
      <c r="C422" s="4662"/>
      <c r="D422" s="427"/>
      <c r="E422" s="53">
        <v>0</v>
      </c>
      <c r="F422" s="53">
        <v>0</v>
      </c>
      <c r="G422" s="441">
        <v>0</v>
      </c>
      <c r="H422" s="447"/>
    </row>
    <row r="423" spans="1:8" ht="15" customHeight="1" thickBot="1">
      <c r="A423" s="272"/>
      <c r="B423" s="414">
        <v>80146</v>
      </c>
      <c r="C423" s="416" t="s">
        <v>281</v>
      </c>
      <c r="D423" s="416"/>
      <c r="E423" s="41">
        <f>SUM(E424,E435)</f>
        <v>64742</v>
      </c>
      <c r="F423" s="41">
        <f>SUM(F424,F435)</f>
        <v>1788161</v>
      </c>
      <c r="G423" s="42">
        <f>SUM(G424,G435)</f>
        <v>1524934.3699999999</v>
      </c>
      <c r="H423" s="20">
        <f t="shared" si="76"/>
        <v>0.85279478190162961</v>
      </c>
    </row>
    <row r="424" spans="1:8" ht="15" customHeight="1">
      <c r="A424" s="272"/>
      <c r="B424" s="4665" t="s">
        <v>22</v>
      </c>
      <c r="C424" s="4558"/>
      <c r="D424" s="428"/>
      <c r="E424" s="44">
        <f>SUM(E425:E434)</f>
        <v>64742</v>
      </c>
      <c r="F424" s="44">
        <f>SUM(F425:F434)</f>
        <v>1788161</v>
      </c>
      <c r="G424" s="45">
        <f>SUM(G425:G434)</f>
        <v>1524934.3699999999</v>
      </c>
      <c r="H424" s="21">
        <f t="shared" si="76"/>
        <v>0.85279478190162961</v>
      </c>
    </row>
    <row r="425" spans="1:8" ht="15" customHeight="1">
      <c r="A425" s="272"/>
      <c r="B425" s="284"/>
      <c r="C425" s="4618" t="s">
        <v>272</v>
      </c>
      <c r="D425" s="429" t="s">
        <v>24</v>
      </c>
      <c r="E425" s="23">
        <v>4657</v>
      </c>
      <c r="F425" s="24">
        <v>4657</v>
      </c>
      <c r="G425" s="25">
        <v>3897.57</v>
      </c>
      <c r="H425" s="26">
        <f t="shared" si="76"/>
        <v>0.83692720635602325</v>
      </c>
    </row>
    <row r="426" spans="1:8" ht="15" customHeight="1">
      <c r="A426" s="272"/>
      <c r="B426" s="286"/>
      <c r="C426" s="4604"/>
      <c r="D426" s="429" t="s">
        <v>26</v>
      </c>
      <c r="E426" s="23">
        <v>0</v>
      </c>
      <c r="F426" s="24">
        <v>0</v>
      </c>
      <c r="G426" s="25">
        <v>3800</v>
      </c>
      <c r="H426" s="26"/>
    </row>
    <row r="427" spans="1:8" ht="51">
      <c r="A427" s="272"/>
      <c r="B427" s="286"/>
      <c r="C427" s="436" t="s">
        <v>282</v>
      </c>
      <c r="D427" s="4593" t="s">
        <v>279</v>
      </c>
      <c r="E427" s="59">
        <v>50850</v>
      </c>
      <c r="F427" s="24">
        <v>134634</v>
      </c>
      <c r="G427" s="25">
        <v>82073.36</v>
      </c>
      <c r="H427" s="26">
        <f t="shared" si="76"/>
        <v>0.609603517684983</v>
      </c>
    </row>
    <row r="428" spans="1:8" ht="43.5" customHeight="1">
      <c r="A428" s="272"/>
      <c r="B428" s="286"/>
      <c r="C428" s="436" t="s">
        <v>436</v>
      </c>
      <c r="D428" s="4602"/>
      <c r="E428" s="59">
        <v>0</v>
      </c>
      <c r="F428" s="24">
        <v>163889</v>
      </c>
      <c r="G428" s="25">
        <v>53667.519999999997</v>
      </c>
      <c r="H428" s="26">
        <f t="shared" ref="H428" si="77">G428/F428</f>
        <v>0.32746261188975462</v>
      </c>
    </row>
    <row r="429" spans="1:8" ht="51.75" thickBot="1">
      <c r="A429" s="285"/>
      <c r="B429" s="1155"/>
      <c r="C429" s="1156" t="s">
        <v>447</v>
      </c>
      <c r="D429" s="4659"/>
      <c r="E429" s="431">
        <v>0</v>
      </c>
      <c r="F429" s="448">
        <v>52043</v>
      </c>
      <c r="G429" s="449">
        <v>52042.9</v>
      </c>
      <c r="H429" s="450">
        <f>G429/F429</f>
        <v>0.99999807851199973</v>
      </c>
    </row>
    <row r="430" spans="1:8" ht="43.5" customHeight="1">
      <c r="A430" s="272"/>
      <c r="B430" s="286"/>
      <c r="C430" s="435" t="s">
        <v>283</v>
      </c>
      <c r="D430" s="4660" t="s">
        <v>196</v>
      </c>
      <c r="E430" s="59">
        <v>9235</v>
      </c>
      <c r="F430" s="123">
        <v>24451</v>
      </c>
      <c r="G430" s="124">
        <v>14905.68</v>
      </c>
      <c r="H430" s="125">
        <f t="shared" si="76"/>
        <v>0.60961433070222082</v>
      </c>
    </row>
    <row r="431" spans="1:8" ht="43.5" customHeight="1">
      <c r="A431" s="272"/>
      <c r="B431" s="286"/>
      <c r="C431" s="436" t="s">
        <v>437</v>
      </c>
      <c r="D431" s="4660"/>
      <c r="E431" s="59">
        <v>0</v>
      </c>
      <c r="F431" s="24">
        <v>29764</v>
      </c>
      <c r="G431" s="25">
        <v>9746.7800000000007</v>
      </c>
      <c r="H431" s="26">
        <f t="shared" si="76"/>
        <v>0.32746875419970434</v>
      </c>
    </row>
    <row r="432" spans="1:8" ht="38.25">
      <c r="A432" s="272"/>
      <c r="B432" s="286"/>
      <c r="C432" s="444" t="s">
        <v>448</v>
      </c>
      <c r="D432" s="4661"/>
      <c r="E432" s="59">
        <v>0</v>
      </c>
      <c r="F432" s="24">
        <v>9707</v>
      </c>
      <c r="G432" s="25">
        <v>9707.1</v>
      </c>
      <c r="H432" s="26">
        <f>G432/F432</f>
        <v>1.0000103018440301</v>
      </c>
    </row>
    <row r="433" spans="1:8" ht="40.5" customHeight="1">
      <c r="A433" s="272"/>
      <c r="B433" s="286"/>
      <c r="C433" s="445" t="s">
        <v>199</v>
      </c>
      <c r="D433" s="432" t="s">
        <v>284</v>
      </c>
      <c r="E433" s="23">
        <v>0</v>
      </c>
      <c r="F433" s="24">
        <v>1369016</v>
      </c>
      <c r="G433" s="25">
        <v>1295053.46</v>
      </c>
      <c r="H433" s="26">
        <f t="shared" si="76"/>
        <v>0.94597394040683236</v>
      </c>
    </row>
    <row r="434" spans="1:8" ht="30" customHeight="1">
      <c r="A434" s="272"/>
      <c r="B434" s="289"/>
      <c r="C434" s="446" t="s">
        <v>273</v>
      </c>
      <c r="D434" s="22" t="s">
        <v>274</v>
      </c>
      <c r="E434" s="433">
        <v>0</v>
      </c>
      <c r="F434" s="290">
        <v>0</v>
      </c>
      <c r="G434" s="78">
        <v>40</v>
      </c>
      <c r="H434" s="60"/>
    </row>
    <row r="435" spans="1:8" ht="15" customHeight="1" thickBot="1">
      <c r="A435" s="272"/>
      <c r="B435" s="4559" t="s">
        <v>27</v>
      </c>
      <c r="C435" s="4662"/>
      <c r="D435" s="434"/>
      <c r="E435" s="53">
        <v>0</v>
      </c>
      <c r="F435" s="53">
        <v>0</v>
      </c>
      <c r="G435" s="441">
        <v>0</v>
      </c>
      <c r="H435" s="447"/>
    </row>
    <row r="436" spans="1:8" ht="18" customHeight="1" thickBot="1">
      <c r="A436" s="272"/>
      <c r="B436" s="414">
        <v>80147</v>
      </c>
      <c r="C436" s="416" t="s">
        <v>285</v>
      </c>
      <c r="D436" s="437"/>
      <c r="E436" s="251">
        <f>SUM(E446,E437)</f>
        <v>31100</v>
      </c>
      <c r="F436" s="251">
        <f>SUM(F446,F437)</f>
        <v>76697</v>
      </c>
      <c r="G436" s="42">
        <f>SUM(G446,G437)</f>
        <v>97775.35</v>
      </c>
      <c r="H436" s="20">
        <f t="shared" si="76"/>
        <v>1.2748262643910453</v>
      </c>
    </row>
    <row r="437" spans="1:8">
      <c r="A437" s="272"/>
      <c r="B437" s="4557" t="s">
        <v>22</v>
      </c>
      <c r="C437" s="4558"/>
      <c r="D437" s="417"/>
      <c r="E437" s="55">
        <f>SUM(E438:E445)</f>
        <v>31100</v>
      </c>
      <c r="F437" s="55">
        <f>SUM(F438:F445)</f>
        <v>76697</v>
      </c>
      <c r="G437" s="56">
        <f>SUM(G438:G445)</f>
        <v>97775.35</v>
      </c>
      <c r="H437" s="21">
        <f t="shared" si="76"/>
        <v>1.2748262643910453</v>
      </c>
    </row>
    <row r="438" spans="1:8" ht="15" customHeight="1">
      <c r="A438" s="272"/>
      <c r="B438" s="282"/>
      <c r="C438" s="4663" t="s">
        <v>286</v>
      </c>
      <c r="D438" s="22" t="s">
        <v>24</v>
      </c>
      <c r="E438" s="433">
        <v>0</v>
      </c>
      <c r="F438" s="24">
        <v>0</v>
      </c>
      <c r="G438" s="25">
        <v>6319.6</v>
      </c>
      <c r="H438" s="60"/>
    </row>
    <row r="439" spans="1:8">
      <c r="A439" s="272"/>
      <c r="B439" s="282"/>
      <c r="C439" s="4664"/>
      <c r="D439" s="22" t="s">
        <v>25</v>
      </c>
      <c r="E439" s="23">
        <v>4000</v>
      </c>
      <c r="F439" s="24">
        <v>4000</v>
      </c>
      <c r="G439" s="25">
        <v>6796.43</v>
      </c>
      <c r="H439" s="26">
        <f t="shared" si="76"/>
        <v>1.6991075</v>
      </c>
    </row>
    <row r="440" spans="1:8">
      <c r="A440" s="272"/>
      <c r="B440" s="282"/>
      <c r="C440" s="4664"/>
      <c r="D440" s="22" t="s">
        <v>50</v>
      </c>
      <c r="E440" s="23">
        <v>500</v>
      </c>
      <c r="F440" s="24">
        <v>500</v>
      </c>
      <c r="G440" s="25">
        <v>5733.03</v>
      </c>
      <c r="H440" s="26">
        <f t="shared" si="76"/>
        <v>11.466059999999999</v>
      </c>
    </row>
    <row r="441" spans="1:8" ht="15" hidden="1" customHeight="1">
      <c r="A441" s="272"/>
      <c r="B441" s="282"/>
      <c r="C441" s="4664"/>
      <c r="D441" s="22" t="s">
        <v>33</v>
      </c>
      <c r="E441" s="23">
        <v>0</v>
      </c>
      <c r="F441" s="24"/>
      <c r="G441" s="25"/>
      <c r="H441" s="26" t="e">
        <f t="shared" si="76"/>
        <v>#DIV/0!</v>
      </c>
    </row>
    <row r="442" spans="1:8">
      <c r="A442" s="272"/>
      <c r="B442" s="282"/>
      <c r="C442" s="4664"/>
      <c r="D442" s="22" t="s">
        <v>26</v>
      </c>
      <c r="E442" s="23">
        <v>26600</v>
      </c>
      <c r="F442" s="24">
        <v>26600</v>
      </c>
      <c r="G442" s="25">
        <v>33115.4</v>
      </c>
      <c r="H442" s="26">
        <f t="shared" si="76"/>
        <v>1.2449398496240602</v>
      </c>
    </row>
    <row r="443" spans="1:8" ht="42.75" customHeight="1">
      <c r="A443" s="272"/>
      <c r="B443" s="282"/>
      <c r="C443" s="141" t="s">
        <v>287</v>
      </c>
      <c r="D443" s="22" t="s">
        <v>279</v>
      </c>
      <c r="E443" s="23">
        <v>0</v>
      </c>
      <c r="F443" s="24">
        <v>38429</v>
      </c>
      <c r="G443" s="25">
        <v>38428.559999999998</v>
      </c>
      <c r="H443" s="26">
        <f t="shared" si="76"/>
        <v>0.99998855031356526</v>
      </c>
    </row>
    <row r="444" spans="1:8" ht="38.25" customHeight="1">
      <c r="A444" s="272"/>
      <c r="B444" s="282"/>
      <c r="C444" s="451" t="s">
        <v>288</v>
      </c>
      <c r="D444" s="29" t="s">
        <v>196</v>
      </c>
      <c r="E444" s="48">
        <v>0</v>
      </c>
      <c r="F444" s="123">
        <v>7168</v>
      </c>
      <c r="G444" s="124">
        <v>7167.74</v>
      </c>
      <c r="H444" s="125">
        <f t="shared" si="76"/>
        <v>0.99996372767857145</v>
      </c>
    </row>
    <row r="445" spans="1:8" ht="33" customHeight="1">
      <c r="A445" s="272"/>
      <c r="B445" s="283"/>
      <c r="C445" s="452" t="s">
        <v>273</v>
      </c>
      <c r="D445" s="22" t="s">
        <v>274</v>
      </c>
      <c r="E445" s="23">
        <v>0</v>
      </c>
      <c r="F445" s="24">
        <v>0</v>
      </c>
      <c r="G445" s="25">
        <v>214.59</v>
      </c>
      <c r="H445" s="60"/>
    </row>
    <row r="446" spans="1:8" ht="15.75" thickBot="1">
      <c r="A446" s="285"/>
      <c r="B446" s="4559" t="s">
        <v>27</v>
      </c>
      <c r="C446" s="4662"/>
      <c r="D446" s="434"/>
      <c r="E446" s="53">
        <v>0</v>
      </c>
      <c r="F446" s="53">
        <v>0</v>
      </c>
      <c r="G446" s="54">
        <v>0</v>
      </c>
      <c r="H446" s="63"/>
    </row>
    <row r="447" spans="1:8" s="1" customFormat="1" ht="39" customHeight="1" thickBot="1">
      <c r="A447" s="462"/>
      <c r="B447" s="1157">
        <v>80153</v>
      </c>
      <c r="C447" s="716" t="s">
        <v>289</v>
      </c>
      <c r="D447" s="1158"/>
      <c r="E447" s="251">
        <f>SUM(E448,E450)</f>
        <v>0</v>
      </c>
      <c r="F447" s="251">
        <f>SUM(F448,F450)</f>
        <v>7667</v>
      </c>
      <c r="G447" s="554">
        <f>SUM(G448,G450)</f>
        <v>7580.83</v>
      </c>
      <c r="H447" s="158">
        <f t="shared" si="76"/>
        <v>0.98876092343811139</v>
      </c>
    </row>
    <row r="448" spans="1:8" s="1" customFormat="1" ht="15" customHeight="1">
      <c r="A448" s="462"/>
      <c r="B448" s="4607" t="s">
        <v>22</v>
      </c>
      <c r="C448" s="4655"/>
      <c r="D448" s="417"/>
      <c r="E448" s="55">
        <f>SUM(E449)</f>
        <v>0</v>
      </c>
      <c r="F448" s="55">
        <f>SUM(F449)</f>
        <v>7667</v>
      </c>
      <c r="G448" s="469">
        <f>SUM(G449)</f>
        <v>7580.83</v>
      </c>
      <c r="H448" s="21">
        <f t="shared" si="76"/>
        <v>0.98876092343811139</v>
      </c>
    </row>
    <row r="449" spans="1:8" s="1" customFormat="1" ht="38.25" customHeight="1">
      <c r="A449" s="462"/>
      <c r="B449" s="463"/>
      <c r="C449" s="464" t="s">
        <v>51</v>
      </c>
      <c r="D449" s="465" t="s">
        <v>161</v>
      </c>
      <c r="E449" s="426">
        <v>0</v>
      </c>
      <c r="F449" s="24">
        <v>7667</v>
      </c>
      <c r="G449" s="25">
        <v>7580.83</v>
      </c>
      <c r="H449" s="26">
        <f t="shared" si="76"/>
        <v>0.98876092343811139</v>
      </c>
    </row>
    <row r="450" spans="1:8" s="1" customFormat="1" ht="15.75" customHeight="1" thickBot="1">
      <c r="A450" s="462"/>
      <c r="B450" s="4656" t="s">
        <v>27</v>
      </c>
      <c r="C450" s="4655"/>
      <c r="D450" s="417"/>
      <c r="E450" s="266">
        <v>0</v>
      </c>
      <c r="F450" s="470">
        <v>0</v>
      </c>
      <c r="G450" s="441">
        <v>0</v>
      </c>
      <c r="H450" s="468"/>
    </row>
    <row r="451" spans="1:8" ht="15.75" thickBot="1">
      <c r="A451" s="272"/>
      <c r="B451" s="414">
        <v>80195</v>
      </c>
      <c r="C451" s="415" t="s">
        <v>49</v>
      </c>
      <c r="D451" s="416"/>
      <c r="E451" s="79">
        <f>SUM(E460,E452)</f>
        <v>0</v>
      </c>
      <c r="F451" s="79">
        <f>SUM(F460,F452)</f>
        <v>1061127</v>
      </c>
      <c r="G451" s="80">
        <f>SUM(G460,G452)</f>
        <v>1070298.53</v>
      </c>
      <c r="H451" s="20">
        <f t="shared" si="76"/>
        <v>1.0086431972798733</v>
      </c>
    </row>
    <row r="452" spans="1:8">
      <c r="A452" s="272"/>
      <c r="B452" s="4564" t="s">
        <v>22</v>
      </c>
      <c r="C452" s="4564"/>
      <c r="D452" s="439"/>
      <c r="E452" s="44">
        <f>SUM(E453:E459)</f>
        <v>0</v>
      </c>
      <c r="F452" s="44">
        <f>SUM(F453:F459)</f>
        <v>1053252</v>
      </c>
      <c r="G452" s="45">
        <f>SUM(G453:G459)</f>
        <v>1062380.56</v>
      </c>
      <c r="H452" s="21">
        <f t="shared" si="76"/>
        <v>1.0086670236562572</v>
      </c>
    </row>
    <row r="453" spans="1:8" ht="29.25" customHeight="1">
      <c r="A453" s="272"/>
      <c r="B453" s="375"/>
      <c r="C453" s="57" t="s">
        <v>1266</v>
      </c>
      <c r="D453" s="273" t="s">
        <v>50</v>
      </c>
      <c r="E453" s="23">
        <v>0</v>
      </c>
      <c r="F453" s="24">
        <v>0</v>
      </c>
      <c r="G453" s="25">
        <v>900</v>
      </c>
      <c r="H453" s="60"/>
    </row>
    <row r="454" spans="1:8" ht="51">
      <c r="A454" s="272"/>
      <c r="B454" s="372"/>
      <c r="C454" s="187" t="s">
        <v>290</v>
      </c>
      <c r="D454" s="4834" t="s">
        <v>291</v>
      </c>
      <c r="E454" s="23">
        <v>0</v>
      </c>
      <c r="F454" s="24">
        <v>65370</v>
      </c>
      <c r="G454" s="25">
        <v>68439.520000000004</v>
      </c>
      <c r="H454" s="26">
        <f t="shared" si="76"/>
        <v>1.0469560960685331</v>
      </c>
    </row>
    <row r="455" spans="1:8" ht="38.25">
      <c r="A455" s="272"/>
      <c r="B455" s="376"/>
      <c r="C455" s="187" t="s">
        <v>438</v>
      </c>
      <c r="D455" s="4835"/>
      <c r="E455" s="23">
        <v>0</v>
      </c>
      <c r="F455" s="123">
        <v>789409</v>
      </c>
      <c r="G455" s="124">
        <v>794191.99</v>
      </c>
      <c r="H455" s="26">
        <f t="shared" si="76"/>
        <v>1.0060589504300053</v>
      </c>
    </row>
    <row r="456" spans="1:8" ht="38.25">
      <c r="A456" s="272"/>
      <c r="B456" s="376"/>
      <c r="C456" s="455" t="s">
        <v>292</v>
      </c>
      <c r="D456" s="4834" t="s">
        <v>117</v>
      </c>
      <c r="E456" s="59">
        <v>0</v>
      </c>
      <c r="F456" s="123">
        <v>38094</v>
      </c>
      <c r="G456" s="124">
        <v>38093.9</v>
      </c>
      <c r="H456" s="125">
        <f t="shared" si="76"/>
        <v>0.99999737491468477</v>
      </c>
    </row>
    <row r="457" spans="1:8" ht="38.25">
      <c r="A457" s="272"/>
      <c r="B457" s="376"/>
      <c r="C457" s="455" t="s">
        <v>439</v>
      </c>
      <c r="D457" s="4835"/>
      <c r="E457" s="59">
        <v>0</v>
      </c>
      <c r="F457" s="123">
        <v>83896</v>
      </c>
      <c r="G457" s="124">
        <v>83895.97</v>
      </c>
      <c r="H457" s="125">
        <f t="shared" ref="H457" si="78">G457/F457</f>
        <v>0.99999964241441786</v>
      </c>
    </row>
    <row r="458" spans="1:8" ht="63.75">
      <c r="A458" s="272"/>
      <c r="B458" s="457"/>
      <c r="C458" s="458" t="s">
        <v>73</v>
      </c>
      <c r="D458" s="453" t="s">
        <v>293</v>
      </c>
      <c r="E458" s="23">
        <v>0</v>
      </c>
      <c r="F458" s="24">
        <v>22535</v>
      </c>
      <c r="G458" s="25">
        <v>22533.7</v>
      </c>
      <c r="H458" s="26">
        <f t="shared" si="76"/>
        <v>0.9999423119591746</v>
      </c>
    </row>
    <row r="459" spans="1:8" ht="39" thickBot="1">
      <c r="A459" s="285"/>
      <c r="B459" s="1159"/>
      <c r="C459" s="1160" t="s">
        <v>71</v>
      </c>
      <c r="D459" s="1118" t="s">
        <v>294</v>
      </c>
      <c r="E459" s="431">
        <v>0</v>
      </c>
      <c r="F459" s="448">
        <v>53948</v>
      </c>
      <c r="G459" s="449">
        <v>54325.48</v>
      </c>
      <c r="H459" s="450">
        <f t="shared" si="76"/>
        <v>1.0069971083265368</v>
      </c>
    </row>
    <row r="460" spans="1:8">
      <c r="A460" s="272"/>
      <c r="B460" s="4608" t="s">
        <v>72</v>
      </c>
      <c r="C460" s="4608"/>
      <c r="D460" s="454"/>
      <c r="E460" s="266">
        <f>SUM(E461:E462)</f>
        <v>0</v>
      </c>
      <c r="F460" s="266">
        <f>SUM(F461:F462)</f>
        <v>7875</v>
      </c>
      <c r="G460" s="456">
        <f>SUM(G461:G462)</f>
        <v>7917.97</v>
      </c>
      <c r="H460" s="21">
        <f t="shared" si="76"/>
        <v>1.0054565079365079</v>
      </c>
    </row>
    <row r="461" spans="1:8" ht="63.75">
      <c r="A461" s="272"/>
      <c r="B461" s="4657"/>
      <c r="C461" s="460" t="s">
        <v>73</v>
      </c>
      <c r="D461" s="273" t="s">
        <v>295</v>
      </c>
      <c r="E461" s="23">
        <v>0</v>
      </c>
      <c r="F461" s="24">
        <v>941</v>
      </c>
      <c r="G461" s="25">
        <v>940.17</v>
      </c>
      <c r="H461" s="26">
        <f t="shared" si="76"/>
        <v>0.99911795961742822</v>
      </c>
    </row>
    <row r="462" spans="1:8" ht="39" thickBot="1">
      <c r="A462" s="285"/>
      <c r="B462" s="4658"/>
      <c r="C462" s="461" t="s">
        <v>71</v>
      </c>
      <c r="D462" s="430" t="s">
        <v>296</v>
      </c>
      <c r="E462" s="431">
        <v>0</v>
      </c>
      <c r="F462" s="448">
        <v>6934</v>
      </c>
      <c r="G462" s="449">
        <v>6977.8</v>
      </c>
      <c r="H462" s="450">
        <f t="shared" si="76"/>
        <v>1.0063167003172773</v>
      </c>
    </row>
    <row r="463" spans="1:8" ht="15.75" thickBot="1">
      <c r="A463" s="1056">
        <v>851</v>
      </c>
      <c r="B463" s="922"/>
      <c r="C463" s="923" t="s">
        <v>297</v>
      </c>
      <c r="D463" s="924"/>
      <c r="E463" s="925">
        <f>SUM(E464,E478,E482,E486,E505,E509,E514,E500)</f>
        <v>19926691</v>
      </c>
      <c r="F463" s="925">
        <f>SUM(F464,F478,F482,F486,F505,F509,F514,F500)</f>
        <v>31751195</v>
      </c>
      <c r="G463" s="926">
        <f>SUM(G464,G478,G482,G486,G505,G509,G514,G500)</f>
        <v>32014779.300000001</v>
      </c>
      <c r="H463" s="735">
        <f t="shared" si="76"/>
        <v>1.008301555264298</v>
      </c>
    </row>
    <row r="464" spans="1:8" ht="15.75" thickBot="1">
      <c r="A464" s="295"/>
      <c r="B464" s="859">
        <v>85111</v>
      </c>
      <c r="C464" s="860" t="s">
        <v>298</v>
      </c>
      <c r="D464" s="861"/>
      <c r="E464" s="862">
        <v>0</v>
      </c>
      <c r="F464" s="862">
        <f t="shared" ref="F464:G464" si="79">SUM(F465,F468)</f>
        <v>7892969</v>
      </c>
      <c r="G464" s="863">
        <f t="shared" si="79"/>
        <v>8842566.6500000004</v>
      </c>
      <c r="H464" s="742">
        <f t="shared" si="76"/>
        <v>1.1203093094626371</v>
      </c>
    </row>
    <row r="465" spans="1:8" ht="15" customHeight="1">
      <c r="A465" s="295"/>
      <c r="B465" s="4586" t="s">
        <v>97</v>
      </c>
      <c r="C465" s="4586"/>
      <c r="D465" s="864"/>
      <c r="E465" s="773">
        <v>0</v>
      </c>
      <c r="F465" s="773">
        <f t="shared" ref="F465:G465" si="80">SUM(F466:F467)</f>
        <v>0</v>
      </c>
      <c r="G465" s="774">
        <f t="shared" si="80"/>
        <v>0</v>
      </c>
      <c r="H465" s="747"/>
    </row>
    <row r="466" spans="1:8" ht="7.5" hidden="1" customHeight="1">
      <c r="A466" s="295"/>
      <c r="B466" s="4652"/>
      <c r="C466" s="865" t="s">
        <v>51</v>
      </c>
      <c r="D466" s="866" t="s">
        <v>161</v>
      </c>
      <c r="E466" s="867">
        <v>0</v>
      </c>
      <c r="F466" s="868"/>
      <c r="G466" s="869"/>
      <c r="H466" s="792" t="e">
        <f t="shared" si="76"/>
        <v>#DIV/0!</v>
      </c>
    </row>
    <row r="467" spans="1:8" ht="26.25" hidden="1" customHeight="1">
      <c r="A467" s="295"/>
      <c r="B467" s="4653"/>
      <c r="C467" s="865" t="s">
        <v>299</v>
      </c>
      <c r="D467" s="870">
        <v>2950</v>
      </c>
      <c r="E467" s="867">
        <v>0</v>
      </c>
      <c r="F467" s="871"/>
      <c r="G467" s="872"/>
      <c r="H467" s="792" t="e">
        <f t="shared" si="76"/>
        <v>#DIV/0!</v>
      </c>
    </row>
    <row r="468" spans="1:8" ht="14.25" customHeight="1">
      <c r="A468" s="295"/>
      <c r="B468" s="4581" t="s">
        <v>72</v>
      </c>
      <c r="C468" s="4582"/>
      <c r="D468" s="873"/>
      <c r="E468" s="790">
        <v>0</v>
      </c>
      <c r="F468" s="790">
        <f t="shared" ref="F468" si="81">SUM(F469:F473)</f>
        <v>7892969</v>
      </c>
      <c r="G468" s="791">
        <f>SUM(G469:G473)</f>
        <v>8842566.6500000004</v>
      </c>
      <c r="H468" s="792">
        <f t="shared" si="76"/>
        <v>1.1203093094626371</v>
      </c>
    </row>
    <row r="469" spans="1:8" ht="51" hidden="1" customHeight="1">
      <c r="A469" s="295"/>
      <c r="B469" s="874"/>
      <c r="C469" s="853" t="s">
        <v>300</v>
      </c>
      <c r="D469" s="854">
        <v>6510</v>
      </c>
      <c r="E469" s="750"/>
      <c r="F469" s="751"/>
      <c r="G469" s="752"/>
      <c r="H469" s="798" t="e">
        <f t="shared" si="76"/>
        <v>#DIV/0!</v>
      </c>
    </row>
    <row r="470" spans="1:8" ht="41.25" customHeight="1">
      <c r="A470" s="295"/>
      <c r="B470" s="4505"/>
      <c r="C470" s="853" t="s">
        <v>301</v>
      </c>
      <c r="D470" s="854">
        <v>6530</v>
      </c>
      <c r="E470" s="750">
        <v>0</v>
      </c>
      <c r="F470" s="751">
        <v>7000000</v>
      </c>
      <c r="G470" s="752">
        <v>6999916.5</v>
      </c>
      <c r="H470" s="753">
        <f t="shared" si="76"/>
        <v>0.99998807142857138</v>
      </c>
    </row>
    <row r="471" spans="1:8" ht="48.75" customHeight="1">
      <c r="A471" s="295"/>
      <c r="B471" s="875"/>
      <c r="C471" s="855" t="s">
        <v>1269</v>
      </c>
      <c r="D471" s="854">
        <v>6660</v>
      </c>
      <c r="E471" s="750">
        <v>0</v>
      </c>
      <c r="F471" s="751">
        <v>0</v>
      </c>
      <c r="G471" s="752">
        <v>256375.47</v>
      </c>
      <c r="H471" s="798"/>
    </row>
    <row r="472" spans="1:8" ht="33" customHeight="1">
      <c r="A472" s="295"/>
      <c r="B472" s="875"/>
      <c r="C472" s="855" t="s">
        <v>1270</v>
      </c>
      <c r="D472" s="854">
        <v>6690</v>
      </c>
      <c r="E472" s="750">
        <v>0</v>
      </c>
      <c r="F472" s="751">
        <v>0</v>
      </c>
      <c r="G472" s="752">
        <v>693306.13</v>
      </c>
      <c r="H472" s="798"/>
    </row>
    <row r="473" spans="1:8" ht="51.75" thickBot="1">
      <c r="A473" s="295"/>
      <c r="B473" s="876"/>
      <c r="C473" s="877" t="s">
        <v>303</v>
      </c>
      <c r="D473" s="878">
        <v>6699</v>
      </c>
      <c r="E473" s="879">
        <v>0</v>
      </c>
      <c r="F473" s="751">
        <v>892969</v>
      </c>
      <c r="G473" s="752">
        <v>892968.55</v>
      </c>
      <c r="H473" s="753">
        <f t="shared" ref="H473:H535" si="82">G473/F473</f>
        <v>0.99999949606313321</v>
      </c>
    </row>
    <row r="474" spans="1:8" ht="15.75" hidden="1" customHeight="1" thickBot="1">
      <c r="A474" s="295"/>
      <c r="B474" s="274">
        <v>85119</v>
      </c>
      <c r="C474" s="296" t="s">
        <v>304</v>
      </c>
      <c r="D474" s="297"/>
      <c r="E474" s="169"/>
      <c r="F474" s="298"/>
      <c r="G474" s="299"/>
      <c r="H474" s="49" t="e">
        <f t="shared" si="82"/>
        <v>#DIV/0!</v>
      </c>
    </row>
    <row r="475" spans="1:8" ht="0.75" hidden="1" customHeight="1" thickBot="1">
      <c r="A475" s="295"/>
      <c r="B475" s="4615" t="s">
        <v>97</v>
      </c>
      <c r="C475" s="4615"/>
      <c r="D475" s="253"/>
      <c r="E475" s="300"/>
      <c r="F475" s="301"/>
      <c r="G475" s="97"/>
      <c r="H475" s="49" t="e">
        <f t="shared" si="82"/>
        <v>#DIV/0!</v>
      </c>
    </row>
    <row r="476" spans="1:8" ht="15.75" hidden="1" customHeight="1" thickBot="1">
      <c r="A476" s="295"/>
      <c r="B476" s="4654" t="s">
        <v>72</v>
      </c>
      <c r="C476" s="4654"/>
      <c r="D476" s="302"/>
      <c r="E476" s="176"/>
      <c r="F476" s="301"/>
      <c r="G476" s="97"/>
      <c r="H476" s="49" t="e">
        <f t="shared" si="82"/>
        <v>#DIV/0!</v>
      </c>
    </row>
    <row r="477" spans="1:8" ht="14.25" hidden="1" customHeight="1" thickBot="1">
      <c r="A477" s="295"/>
      <c r="B477" s="303"/>
      <c r="C477" s="304" t="s">
        <v>305</v>
      </c>
      <c r="D477" s="305">
        <v>6510</v>
      </c>
      <c r="E477" s="257"/>
      <c r="F477" s="177"/>
      <c r="G477" s="178"/>
      <c r="H477" s="40" t="e">
        <f t="shared" si="82"/>
        <v>#DIV/0!</v>
      </c>
    </row>
    <row r="478" spans="1:8" s="194" customFormat="1" ht="16.5" customHeight="1" thickBot="1">
      <c r="A478" s="295"/>
      <c r="B478" s="766">
        <v>85120</v>
      </c>
      <c r="C478" s="767" t="s">
        <v>306</v>
      </c>
      <c r="D478" s="768"/>
      <c r="E478" s="880">
        <f>SUM(E479:E480)</f>
        <v>0</v>
      </c>
      <c r="F478" s="880">
        <f t="shared" ref="F478:G479" si="83">SUM(F479:F480)</f>
        <v>0</v>
      </c>
      <c r="G478" s="881">
        <f t="shared" si="83"/>
        <v>874.51</v>
      </c>
      <c r="H478" s="742"/>
    </row>
    <row r="479" spans="1:8" s="194" customFormat="1" ht="16.5" customHeight="1">
      <c r="A479" s="295"/>
      <c r="B479" s="4573" t="s">
        <v>97</v>
      </c>
      <c r="C479" s="4573"/>
      <c r="D479" s="744"/>
      <c r="E479" s="882">
        <v>0</v>
      </c>
      <c r="F479" s="882">
        <f t="shared" si="83"/>
        <v>0</v>
      </c>
      <c r="G479" s="883">
        <v>0</v>
      </c>
      <c r="H479" s="747"/>
    </row>
    <row r="480" spans="1:8" s="194" customFormat="1" ht="16.5" customHeight="1">
      <c r="A480" s="295"/>
      <c r="B480" s="4582" t="s">
        <v>72</v>
      </c>
      <c r="C480" s="4582"/>
      <c r="D480" s="873"/>
      <c r="E480" s="884">
        <f>SUM(E481)</f>
        <v>0</v>
      </c>
      <c r="F480" s="884">
        <f t="shared" ref="F480:G480" si="84">SUM(F481)</f>
        <v>0</v>
      </c>
      <c r="G480" s="885">
        <f t="shared" si="84"/>
        <v>874.51</v>
      </c>
      <c r="H480" s="792"/>
    </row>
    <row r="481" spans="1:8" s="194" customFormat="1" ht="45" customHeight="1" thickBot="1">
      <c r="A481" s="306"/>
      <c r="B481" s="889"/>
      <c r="C481" s="1161" t="s">
        <v>1271</v>
      </c>
      <c r="D481" s="890">
        <v>6660</v>
      </c>
      <c r="E481" s="891">
        <v>0</v>
      </c>
      <c r="F481" s="800">
        <v>0</v>
      </c>
      <c r="G481" s="892">
        <v>874.51</v>
      </c>
      <c r="H481" s="893"/>
    </row>
    <row r="482" spans="1:8" s="194" customFormat="1" ht="16.5" customHeight="1" thickBot="1">
      <c r="A482" s="295"/>
      <c r="B482" s="859">
        <v>85121</v>
      </c>
      <c r="C482" s="860" t="s">
        <v>307</v>
      </c>
      <c r="D482" s="861"/>
      <c r="E482" s="850">
        <f>SUM(E483:E484)</f>
        <v>0</v>
      </c>
      <c r="F482" s="850">
        <f t="shared" ref="F482:G483" si="85">SUM(F483:F484)</f>
        <v>0</v>
      </c>
      <c r="G482" s="1024">
        <f t="shared" si="85"/>
        <v>4121.3900000000003</v>
      </c>
      <c r="H482" s="1025"/>
    </row>
    <row r="483" spans="1:8" s="194" customFormat="1" ht="16.5" customHeight="1">
      <c r="A483" s="295"/>
      <c r="B483" s="4573" t="s">
        <v>97</v>
      </c>
      <c r="C483" s="4573"/>
      <c r="D483" s="744"/>
      <c r="E483" s="773">
        <v>0</v>
      </c>
      <c r="F483" s="882">
        <f t="shared" si="85"/>
        <v>0</v>
      </c>
      <c r="G483" s="883">
        <v>0</v>
      </c>
      <c r="H483" s="747"/>
    </row>
    <row r="484" spans="1:8" s="194" customFormat="1" ht="16.5" customHeight="1">
      <c r="A484" s="295"/>
      <c r="B484" s="4582" t="s">
        <v>72</v>
      </c>
      <c r="C484" s="4582"/>
      <c r="D484" s="873"/>
      <c r="E484" s="884">
        <f>SUM(E485)</f>
        <v>0</v>
      </c>
      <c r="F484" s="884">
        <f t="shared" ref="F484:G484" si="86">SUM(F485)</f>
        <v>0</v>
      </c>
      <c r="G484" s="885">
        <f t="shared" si="86"/>
        <v>4121.3900000000003</v>
      </c>
      <c r="H484" s="792"/>
    </row>
    <row r="485" spans="1:8" s="194" customFormat="1" ht="42.75" customHeight="1" thickBot="1">
      <c r="A485" s="295"/>
      <c r="B485" s="889"/>
      <c r="C485" s="855" t="s">
        <v>1271</v>
      </c>
      <c r="D485" s="890">
        <v>6660</v>
      </c>
      <c r="E485" s="891">
        <v>0</v>
      </c>
      <c r="F485" s="800">
        <v>0</v>
      </c>
      <c r="G485" s="892">
        <v>4121.3900000000003</v>
      </c>
      <c r="H485" s="893"/>
    </row>
    <row r="486" spans="1:8" s="194" customFormat="1" ht="15.75" thickBot="1">
      <c r="A486" s="295"/>
      <c r="B486" s="766">
        <v>85141</v>
      </c>
      <c r="C486" s="767" t="s">
        <v>308</v>
      </c>
      <c r="D486" s="768"/>
      <c r="E486" s="880">
        <f t="shared" ref="E486" si="87">SUM(E487,E488)</f>
        <v>150000</v>
      </c>
      <c r="F486" s="880">
        <f>SUM(F487,F488)</f>
        <v>550000</v>
      </c>
      <c r="G486" s="880">
        <f>SUM(G487,G488)</f>
        <v>549974</v>
      </c>
      <c r="H486" s="742">
        <f t="shared" si="82"/>
        <v>0.99995272727272733</v>
      </c>
    </row>
    <row r="487" spans="1:8">
      <c r="A487" s="295"/>
      <c r="B487" s="4586" t="s">
        <v>97</v>
      </c>
      <c r="C487" s="4586"/>
      <c r="D487" s="894"/>
      <c r="E487" s="773">
        <v>0</v>
      </c>
      <c r="F487" s="773">
        <v>0</v>
      </c>
      <c r="G487" s="883">
        <v>0</v>
      </c>
      <c r="H487" s="747"/>
    </row>
    <row r="488" spans="1:8" ht="15" customHeight="1">
      <c r="A488" s="295"/>
      <c r="B488" s="4582" t="s">
        <v>72</v>
      </c>
      <c r="C488" s="4582"/>
      <c r="D488" s="873"/>
      <c r="E488" s="790">
        <f t="shared" ref="E488:F488" si="88">SUM(E489:E490)</f>
        <v>150000</v>
      </c>
      <c r="F488" s="790">
        <f t="shared" si="88"/>
        <v>550000</v>
      </c>
      <c r="G488" s="885">
        <f>SUM(G490)</f>
        <v>549974</v>
      </c>
      <c r="H488" s="792">
        <f t="shared" si="82"/>
        <v>0.99995272727272733</v>
      </c>
    </row>
    <row r="489" spans="1:8" ht="38.25" hidden="1" customHeight="1">
      <c r="A489" s="295"/>
      <c r="B489" s="4650"/>
      <c r="C489" s="858" t="s">
        <v>309</v>
      </c>
      <c r="D489" s="804">
        <v>6300</v>
      </c>
      <c r="E489" s="750">
        <v>0</v>
      </c>
      <c r="F489" s="751"/>
      <c r="G489" s="752"/>
      <c r="H489" s="798" t="e">
        <f t="shared" si="82"/>
        <v>#DIV/0!</v>
      </c>
    </row>
    <row r="490" spans="1:8" ht="53.25" customHeight="1" thickBot="1">
      <c r="A490" s="295"/>
      <c r="B490" s="4651"/>
      <c r="C490" s="895" t="s">
        <v>310</v>
      </c>
      <c r="D490" s="829">
        <v>6510</v>
      </c>
      <c r="E490" s="750">
        <v>150000</v>
      </c>
      <c r="F490" s="751">
        <v>550000</v>
      </c>
      <c r="G490" s="752">
        <v>549974</v>
      </c>
      <c r="H490" s="753">
        <f t="shared" si="82"/>
        <v>0.99995272727272733</v>
      </c>
    </row>
    <row r="491" spans="1:8" ht="44.25" hidden="1" customHeight="1" thickBot="1">
      <c r="A491" s="295"/>
      <c r="B491" s="274">
        <v>85148</v>
      </c>
      <c r="C491" s="291" t="s">
        <v>311</v>
      </c>
      <c r="D491" s="292"/>
      <c r="E491" s="378"/>
      <c r="F491" s="38"/>
      <c r="G491" s="39"/>
      <c r="H491" s="49" t="e">
        <f t="shared" si="82"/>
        <v>#DIV/0!</v>
      </c>
    </row>
    <row r="492" spans="1:8" ht="15.75" hidden="1" customHeight="1" thickBot="1">
      <c r="A492" s="295"/>
      <c r="B492" s="4561" t="s">
        <v>22</v>
      </c>
      <c r="C492" s="4561"/>
      <c r="D492" s="253"/>
      <c r="E492" s="379"/>
      <c r="F492" s="38"/>
      <c r="G492" s="39"/>
      <c r="H492" s="49" t="e">
        <f t="shared" si="82"/>
        <v>#DIV/0!</v>
      </c>
    </row>
    <row r="493" spans="1:8" s="265" customFormat="1" ht="15.75" hidden="1" customHeight="1" thickBot="1">
      <c r="A493" s="295"/>
      <c r="B493" s="4642" t="s">
        <v>27</v>
      </c>
      <c r="C493" s="4642"/>
      <c r="D493" s="302"/>
      <c r="E493" s="95"/>
      <c r="F493" s="298"/>
      <c r="G493" s="299"/>
      <c r="H493" s="49" t="e">
        <f t="shared" si="82"/>
        <v>#DIV/0!</v>
      </c>
    </row>
    <row r="494" spans="1:8" ht="12.75" hidden="1" customHeight="1" thickBot="1">
      <c r="A494" s="295"/>
      <c r="B494" s="380"/>
      <c r="C494" s="381" t="s">
        <v>302</v>
      </c>
      <c r="D494" s="377">
        <v>6690</v>
      </c>
      <c r="E494" s="37"/>
      <c r="F494" s="38"/>
      <c r="G494" s="39"/>
      <c r="H494" s="49" t="e">
        <f t="shared" si="82"/>
        <v>#DIV/0!</v>
      </c>
    </row>
    <row r="495" spans="1:8" ht="56.25" hidden="1" customHeight="1" thickBot="1">
      <c r="A495" s="295"/>
      <c r="B495" s="274">
        <v>85153</v>
      </c>
      <c r="C495" s="296" t="s">
        <v>312</v>
      </c>
      <c r="D495" s="292"/>
      <c r="E495" s="378"/>
      <c r="F495" s="38"/>
      <c r="G495" s="39"/>
      <c r="H495" s="49" t="e">
        <f t="shared" si="82"/>
        <v>#DIV/0!</v>
      </c>
    </row>
    <row r="496" spans="1:8" ht="43.5" hidden="1" customHeight="1" thickBot="1">
      <c r="A496" s="295"/>
      <c r="B496" s="4615" t="s">
        <v>22</v>
      </c>
      <c r="C496" s="4615"/>
      <c r="D496" s="253"/>
      <c r="E496" s="379"/>
      <c r="F496" s="38"/>
      <c r="G496" s="39"/>
      <c r="H496" s="49" t="e">
        <f t="shared" si="82"/>
        <v>#DIV/0!</v>
      </c>
    </row>
    <row r="497" spans="1:8" ht="15.75" hidden="1" customHeight="1" thickBot="1">
      <c r="A497" s="295"/>
      <c r="B497" s="4643"/>
      <c r="C497" s="382" t="s">
        <v>313</v>
      </c>
      <c r="D497" s="294" t="s">
        <v>78</v>
      </c>
      <c r="E497" s="101"/>
      <c r="F497" s="38"/>
      <c r="G497" s="39"/>
      <c r="H497" s="49" t="e">
        <f t="shared" si="82"/>
        <v>#DIV/0!</v>
      </c>
    </row>
    <row r="498" spans="1:8" s="265" customFormat="1" ht="39" hidden="1" customHeight="1" thickBot="1">
      <c r="A498" s="295"/>
      <c r="B498" s="4644"/>
      <c r="C498" s="383" t="s">
        <v>314</v>
      </c>
      <c r="D498" s="384">
        <v>2910</v>
      </c>
      <c r="E498" s="257"/>
      <c r="F498" s="298"/>
      <c r="G498" s="299"/>
      <c r="H498" s="49" t="e">
        <f t="shared" si="82"/>
        <v>#DIV/0!</v>
      </c>
    </row>
    <row r="499" spans="1:8" ht="12.75" hidden="1" customHeight="1" thickBot="1">
      <c r="A499" s="295"/>
      <c r="B499" s="4645" t="s">
        <v>27</v>
      </c>
      <c r="C499" s="4645"/>
      <c r="D499" s="328"/>
      <c r="E499" s="106"/>
      <c r="F499" s="38"/>
      <c r="G499" s="39"/>
      <c r="H499" s="40" t="e">
        <f t="shared" si="82"/>
        <v>#DIV/0!</v>
      </c>
    </row>
    <row r="500" spans="1:8" ht="16.5" customHeight="1" thickBot="1">
      <c r="A500" s="295"/>
      <c r="B500" s="766">
        <v>85154</v>
      </c>
      <c r="C500" s="767" t="s">
        <v>315</v>
      </c>
      <c r="D500" s="768"/>
      <c r="E500" s="769">
        <f t="shared" ref="E500:G500" si="89">E501+E504</f>
        <v>0</v>
      </c>
      <c r="F500" s="769">
        <f t="shared" si="89"/>
        <v>0</v>
      </c>
      <c r="G500" s="770">
        <f t="shared" si="89"/>
        <v>10188</v>
      </c>
      <c r="H500" s="742"/>
    </row>
    <row r="501" spans="1:8" ht="15.75" customHeight="1">
      <c r="A501" s="295"/>
      <c r="B501" s="4573" t="s">
        <v>22</v>
      </c>
      <c r="C501" s="4573"/>
      <c r="D501" s="744"/>
      <c r="E501" s="773">
        <f>SUM(E502:E503)</f>
        <v>0</v>
      </c>
      <c r="F501" s="773">
        <f>SUM(F502:F503)</f>
        <v>0</v>
      </c>
      <c r="G501" s="774">
        <f>SUM(G502:G503)</f>
        <v>10188</v>
      </c>
      <c r="H501" s="747"/>
    </row>
    <row r="502" spans="1:8">
      <c r="A502" s="295"/>
      <c r="B502" s="4646"/>
      <c r="C502" s="4648" t="s">
        <v>316</v>
      </c>
      <c r="D502" s="896" t="s">
        <v>78</v>
      </c>
      <c r="E502" s="750">
        <v>0</v>
      </c>
      <c r="F502" s="751">
        <v>0</v>
      </c>
      <c r="G502" s="752">
        <v>188</v>
      </c>
      <c r="H502" s="798"/>
    </row>
    <row r="503" spans="1:8">
      <c r="A503" s="295"/>
      <c r="B503" s="4647"/>
      <c r="C503" s="4649"/>
      <c r="D503" s="898" t="s">
        <v>92</v>
      </c>
      <c r="E503" s="845">
        <v>0</v>
      </c>
      <c r="F503" s="751">
        <v>0</v>
      </c>
      <c r="G503" s="752">
        <v>10000</v>
      </c>
      <c r="H503" s="798"/>
    </row>
    <row r="504" spans="1:8" ht="16.5" customHeight="1" thickBot="1">
      <c r="A504" s="295"/>
      <c r="B504" s="4578" t="s">
        <v>27</v>
      </c>
      <c r="C504" s="4578"/>
      <c r="D504" s="724"/>
      <c r="E504" s="832">
        <v>0</v>
      </c>
      <c r="F504" s="832">
        <v>0</v>
      </c>
      <c r="G504" s="726">
        <v>0</v>
      </c>
      <c r="H504" s="727"/>
    </row>
    <row r="505" spans="1:8" ht="27.75" customHeight="1" thickBot="1">
      <c r="A505" s="295"/>
      <c r="B505" s="475">
        <v>85156</v>
      </c>
      <c r="C505" s="476" t="s">
        <v>317</v>
      </c>
      <c r="D505" s="477"/>
      <c r="E505" s="251">
        <f t="shared" ref="E505:G505" si="90">E506+E508</f>
        <v>10000</v>
      </c>
      <c r="F505" s="251">
        <f t="shared" si="90"/>
        <v>17300</v>
      </c>
      <c r="G505" s="478">
        <f t="shared" si="90"/>
        <v>15010.2</v>
      </c>
      <c r="H505" s="158">
        <f t="shared" si="82"/>
        <v>0.86764161849710986</v>
      </c>
    </row>
    <row r="506" spans="1:8">
      <c r="A506" s="295"/>
      <c r="B506" s="4564" t="s">
        <v>22</v>
      </c>
      <c r="C506" s="4564"/>
      <c r="D506" s="439"/>
      <c r="E506" s="55">
        <f t="shared" ref="E506:G506" si="91">E507</f>
        <v>10000</v>
      </c>
      <c r="F506" s="55">
        <f t="shared" si="91"/>
        <v>17300</v>
      </c>
      <c r="G506" s="56">
        <f t="shared" si="91"/>
        <v>15010.2</v>
      </c>
      <c r="H506" s="21">
        <f t="shared" si="82"/>
        <v>0.86764161849710986</v>
      </c>
    </row>
    <row r="507" spans="1:8" ht="40.5" customHeight="1">
      <c r="A507" s="295"/>
      <c r="B507" s="488"/>
      <c r="C507" s="489" t="s">
        <v>51</v>
      </c>
      <c r="D507" s="490">
        <v>2210</v>
      </c>
      <c r="E507" s="23">
        <v>10000</v>
      </c>
      <c r="F507" s="24">
        <v>17300</v>
      </c>
      <c r="G507" s="25">
        <v>15010.2</v>
      </c>
      <c r="H507" s="26">
        <f t="shared" si="82"/>
        <v>0.86764161849710986</v>
      </c>
    </row>
    <row r="508" spans="1:8" ht="15.75" thickBot="1">
      <c r="A508" s="295"/>
      <c r="B508" s="4548" t="s">
        <v>27</v>
      </c>
      <c r="C508" s="4548"/>
      <c r="D508" s="420"/>
      <c r="E508" s="53">
        <v>0</v>
      </c>
      <c r="F508" s="53">
        <v>0</v>
      </c>
      <c r="G508" s="441">
        <v>0</v>
      </c>
      <c r="H508" s="447"/>
    </row>
    <row r="509" spans="1:8" ht="15.75" customHeight="1" thickBot="1">
      <c r="A509" s="295"/>
      <c r="B509" s="859">
        <v>85157</v>
      </c>
      <c r="C509" s="860" t="s">
        <v>318</v>
      </c>
      <c r="D509" s="768"/>
      <c r="E509" s="769">
        <f t="shared" ref="E509:G509" si="92">E510+E513</f>
        <v>19736691</v>
      </c>
      <c r="F509" s="769">
        <f t="shared" si="92"/>
        <v>23237700</v>
      </c>
      <c r="G509" s="770">
        <f t="shared" si="92"/>
        <v>22542096.84</v>
      </c>
      <c r="H509" s="742">
        <f t="shared" si="82"/>
        <v>0.97006574833137527</v>
      </c>
    </row>
    <row r="510" spans="1:8">
      <c r="A510" s="295"/>
      <c r="B510" s="4573" t="s">
        <v>22</v>
      </c>
      <c r="C510" s="4573"/>
      <c r="D510" s="744"/>
      <c r="E510" s="773">
        <f>SUM(E511:E512)</f>
        <v>19736691</v>
      </c>
      <c r="F510" s="773">
        <f>SUM(F511:F512)</f>
        <v>23237700</v>
      </c>
      <c r="G510" s="774">
        <f>SUM(G511:G512)</f>
        <v>22542096.84</v>
      </c>
      <c r="H510" s="747">
        <f t="shared" si="82"/>
        <v>0.97006574833137527</v>
      </c>
    </row>
    <row r="511" spans="1:8" ht="39" customHeight="1">
      <c r="A511" s="295"/>
      <c r="B511" s="899"/>
      <c r="C511" s="900" t="s">
        <v>51</v>
      </c>
      <c r="D511" s="854">
        <v>2210</v>
      </c>
      <c r="E511" s="750">
        <v>19736691</v>
      </c>
      <c r="F511" s="751">
        <v>23237700</v>
      </c>
      <c r="G511" s="752">
        <v>22542088.289999999</v>
      </c>
      <c r="H511" s="753">
        <f t="shared" si="82"/>
        <v>0.97006538039478951</v>
      </c>
    </row>
    <row r="512" spans="1:8" ht="39" customHeight="1">
      <c r="A512" s="295"/>
      <c r="B512" s="901"/>
      <c r="C512" s="902" t="s">
        <v>64</v>
      </c>
      <c r="D512" s="854">
        <v>2360</v>
      </c>
      <c r="E512" s="750">
        <v>0</v>
      </c>
      <c r="F512" s="751">
        <v>0</v>
      </c>
      <c r="G512" s="752">
        <v>8.5500000000000007</v>
      </c>
      <c r="H512" s="798"/>
    </row>
    <row r="513" spans="1:8" ht="15" customHeight="1" thickBot="1">
      <c r="A513" s="306"/>
      <c r="B513" s="4578" t="s">
        <v>27</v>
      </c>
      <c r="C513" s="4578"/>
      <c r="D513" s="724"/>
      <c r="E513" s="832">
        <v>0</v>
      </c>
      <c r="F513" s="832">
        <v>0</v>
      </c>
      <c r="G513" s="726">
        <v>0</v>
      </c>
      <c r="H513" s="727"/>
    </row>
    <row r="514" spans="1:8" ht="16.5" customHeight="1" thickBot="1">
      <c r="A514" s="295"/>
      <c r="B514" s="859">
        <v>85195</v>
      </c>
      <c r="C514" s="860" t="s">
        <v>49</v>
      </c>
      <c r="D514" s="861"/>
      <c r="E514" s="862">
        <f t="shared" ref="E514:G514" si="93">E515+E522</f>
        <v>30000</v>
      </c>
      <c r="F514" s="862">
        <f t="shared" si="93"/>
        <v>53226</v>
      </c>
      <c r="G514" s="863">
        <f t="shared" si="93"/>
        <v>49947.71</v>
      </c>
      <c r="H514" s="1025">
        <f t="shared" si="82"/>
        <v>0.93840810881899817</v>
      </c>
    </row>
    <row r="515" spans="1:8" ht="15.75" customHeight="1">
      <c r="A515" s="295"/>
      <c r="B515" s="4573" t="s">
        <v>22</v>
      </c>
      <c r="C515" s="4573"/>
      <c r="D515" s="772"/>
      <c r="E515" s="773">
        <f>SUM(E518:E520)</f>
        <v>30000</v>
      </c>
      <c r="F515" s="773">
        <f>SUM(F518:F520)</f>
        <v>53226</v>
      </c>
      <c r="G515" s="774">
        <f>SUM(G518:G520)</f>
        <v>49947.71</v>
      </c>
      <c r="H515" s="747">
        <f t="shared" si="82"/>
        <v>0.93840810881899817</v>
      </c>
    </row>
    <row r="516" spans="1:8" ht="15" hidden="1" customHeight="1">
      <c r="A516" s="295"/>
      <c r="B516" s="905"/>
      <c r="C516" s="906"/>
      <c r="D516" s="907"/>
      <c r="E516" s="750"/>
      <c r="F516" s="751"/>
      <c r="G516" s="752"/>
      <c r="H516" s="798" t="e">
        <f t="shared" si="82"/>
        <v>#DIV/0!</v>
      </c>
    </row>
    <row r="517" spans="1:8" ht="38.25" hidden="1" customHeight="1">
      <c r="A517" s="295"/>
      <c r="B517" s="908"/>
      <c r="C517" s="906" t="s">
        <v>319</v>
      </c>
      <c r="D517" s="777">
        <v>2170</v>
      </c>
      <c r="E517" s="750">
        <v>0</v>
      </c>
      <c r="F517" s="751"/>
      <c r="G517" s="752"/>
      <c r="H517" s="798" t="e">
        <f t="shared" si="82"/>
        <v>#DIV/0!</v>
      </c>
    </row>
    <row r="518" spans="1:8" s="194" customFormat="1" ht="87" customHeight="1">
      <c r="A518" s="295"/>
      <c r="B518" s="909"/>
      <c r="C518" s="910" t="s">
        <v>320</v>
      </c>
      <c r="D518" s="911" t="s">
        <v>160</v>
      </c>
      <c r="E518" s="886">
        <v>0</v>
      </c>
      <c r="F518" s="806">
        <v>88</v>
      </c>
      <c r="G518" s="830">
        <v>88</v>
      </c>
      <c r="H518" s="808">
        <f t="shared" si="82"/>
        <v>1</v>
      </c>
    </row>
    <row r="519" spans="1:8" s="194" customFormat="1" ht="45.75" customHeight="1">
      <c r="A519" s="295"/>
      <c r="B519" s="909"/>
      <c r="C519" s="912" t="s">
        <v>51</v>
      </c>
      <c r="D519" s="777">
        <v>2210</v>
      </c>
      <c r="E519" s="836">
        <v>30000</v>
      </c>
      <c r="F519" s="806">
        <v>51800</v>
      </c>
      <c r="G519" s="830">
        <v>48522.51</v>
      </c>
      <c r="H519" s="808">
        <f t="shared" si="82"/>
        <v>0.93672799227799231</v>
      </c>
    </row>
    <row r="520" spans="1:8" s="194" customFormat="1" ht="92.25" customHeight="1">
      <c r="A520" s="295"/>
      <c r="B520" s="913"/>
      <c r="C520" s="914" t="s">
        <v>321</v>
      </c>
      <c r="D520" s="915">
        <v>2917</v>
      </c>
      <c r="E520" s="916">
        <v>0</v>
      </c>
      <c r="F520" s="813">
        <v>1338</v>
      </c>
      <c r="G520" s="917">
        <v>1337.2</v>
      </c>
      <c r="H520" s="815">
        <f t="shared" si="82"/>
        <v>0.99940209267563529</v>
      </c>
    </row>
    <row r="521" spans="1:8" ht="39.75" hidden="1" customHeight="1">
      <c r="A521" s="295"/>
      <c r="B521" s="918"/>
      <c r="C521" s="919" t="s">
        <v>322</v>
      </c>
      <c r="D521" s="920">
        <v>2957</v>
      </c>
      <c r="E521" s="921">
        <v>0</v>
      </c>
      <c r="F521" s="751"/>
      <c r="G521" s="752"/>
      <c r="H521" s="798" t="e">
        <f t="shared" si="82"/>
        <v>#DIV/0!</v>
      </c>
    </row>
    <row r="522" spans="1:8" ht="16.5" customHeight="1" thickBot="1">
      <c r="A522" s="306"/>
      <c r="B522" s="4635" t="s">
        <v>27</v>
      </c>
      <c r="C522" s="4636"/>
      <c r="D522" s="724"/>
      <c r="E522" s="832">
        <v>0</v>
      </c>
      <c r="F522" s="832">
        <f t="shared" ref="F522" si="94">F523</f>
        <v>0</v>
      </c>
      <c r="G522" s="726">
        <v>0</v>
      </c>
      <c r="H522" s="727"/>
    </row>
    <row r="523" spans="1:8" ht="42" hidden="1" customHeight="1" thickBot="1">
      <c r="A523" s="309"/>
      <c r="B523" s="310"/>
      <c r="C523" s="311" t="s">
        <v>322</v>
      </c>
      <c r="D523" s="263">
        <v>6697</v>
      </c>
      <c r="E523" s="185">
        <v>0</v>
      </c>
      <c r="F523" s="170"/>
      <c r="G523" s="69"/>
      <c r="H523" s="70" t="e">
        <f t="shared" si="82"/>
        <v>#DIV/0!</v>
      </c>
    </row>
    <row r="524" spans="1:8" ht="16.5" customHeight="1" thickBot="1">
      <c r="A524" s="422">
        <v>852</v>
      </c>
      <c r="B524" s="759"/>
      <c r="C524" s="760" t="s">
        <v>323</v>
      </c>
      <c r="D524" s="761"/>
      <c r="E524" s="762">
        <f>SUM(E525,E530,E543)</f>
        <v>3728561</v>
      </c>
      <c r="F524" s="762">
        <f>SUM(F525,F530,F543)</f>
        <v>3896723</v>
      </c>
      <c r="G524" s="763">
        <f>SUM(G525,G530,G543)</f>
        <v>3938107.86</v>
      </c>
      <c r="H524" s="735">
        <f t="shared" si="82"/>
        <v>1.010620426445503</v>
      </c>
    </row>
    <row r="525" spans="1:8" ht="15.75" customHeight="1" thickBot="1">
      <c r="A525" s="312"/>
      <c r="B525" s="766">
        <v>85205</v>
      </c>
      <c r="C525" s="767" t="s">
        <v>324</v>
      </c>
      <c r="D525" s="739"/>
      <c r="E525" s="769">
        <f t="shared" ref="E525:G525" si="95">E526+E529</f>
        <v>100000</v>
      </c>
      <c r="F525" s="769">
        <f t="shared" si="95"/>
        <v>48720</v>
      </c>
      <c r="G525" s="770">
        <f t="shared" si="95"/>
        <v>48375</v>
      </c>
      <c r="H525" s="742">
        <f t="shared" si="82"/>
        <v>0.99291871921182262</v>
      </c>
    </row>
    <row r="526" spans="1:8">
      <c r="A526" s="313"/>
      <c r="B526" s="4637" t="s">
        <v>22</v>
      </c>
      <c r="C526" s="4637"/>
      <c r="D526" s="894"/>
      <c r="E526" s="773">
        <f t="shared" ref="E526:G526" si="96">SUM(E527,E528)</f>
        <v>100000</v>
      </c>
      <c r="F526" s="773">
        <f t="shared" si="96"/>
        <v>48720</v>
      </c>
      <c r="G526" s="774">
        <f t="shared" si="96"/>
        <v>48375</v>
      </c>
      <c r="H526" s="747">
        <f t="shared" si="82"/>
        <v>0.99291871921182262</v>
      </c>
    </row>
    <row r="527" spans="1:8" ht="26.25" customHeight="1">
      <c r="A527" s="313"/>
      <c r="B527" s="1043"/>
      <c r="C527" s="951" t="s">
        <v>325</v>
      </c>
      <c r="D527" s="777">
        <v>2230</v>
      </c>
      <c r="E527" s="750">
        <v>100000</v>
      </c>
      <c r="F527" s="751">
        <v>48720</v>
      </c>
      <c r="G527" s="752">
        <v>48375</v>
      </c>
      <c r="H527" s="753">
        <f t="shared" si="82"/>
        <v>0.99291871921182262</v>
      </c>
    </row>
    <row r="528" spans="1:8" ht="51" hidden="1" customHeight="1">
      <c r="A528" s="313"/>
      <c r="B528" s="385"/>
      <c r="C528" s="307" t="s">
        <v>326</v>
      </c>
      <c r="D528" s="308">
        <v>2910</v>
      </c>
      <c r="E528" s="1017"/>
      <c r="F528" s="751"/>
      <c r="G528" s="752"/>
      <c r="H528" s="798" t="e">
        <f t="shared" si="82"/>
        <v>#DIV/0!</v>
      </c>
    </row>
    <row r="529" spans="1:8" ht="16.5" customHeight="1" thickBot="1">
      <c r="A529" s="313"/>
      <c r="B529" s="4638" t="s">
        <v>27</v>
      </c>
      <c r="C529" s="4639"/>
      <c r="D529" s="1042"/>
      <c r="E529" s="832">
        <v>0</v>
      </c>
      <c r="F529" s="832">
        <v>0</v>
      </c>
      <c r="G529" s="903">
        <v>0</v>
      </c>
      <c r="H529" s="904"/>
    </row>
    <row r="530" spans="1:8" ht="16.5" customHeight="1" thickBot="1">
      <c r="A530" s="313"/>
      <c r="B530" s="991">
        <v>85217</v>
      </c>
      <c r="C530" s="860" t="s">
        <v>327</v>
      </c>
      <c r="D530" s="861"/>
      <c r="E530" s="1018">
        <f t="shared" ref="E530:G530" si="97">SUM(E531,E542)</f>
        <v>346219</v>
      </c>
      <c r="F530" s="1018">
        <f t="shared" si="97"/>
        <v>349265</v>
      </c>
      <c r="G530" s="881">
        <f t="shared" si="97"/>
        <v>297761.67000000004</v>
      </c>
      <c r="H530" s="742">
        <f t="shared" si="82"/>
        <v>0.85253795828382473</v>
      </c>
    </row>
    <row r="531" spans="1:8">
      <c r="A531" s="313"/>
      <c r="B531" s="4572" t="s">
        <v>22</v>
      </c>
      <c r="C531" s="4573"/>
      <c r="D531" s="894"/>
      <c r="E531" s="787">
        <f>SUM(E532:E541)</f>
        <v>346219</v>
      </c>
      <c r="F531" s="787">
        <f>SUM(F532:F541)</f>
        <v>349265</v>
      </c>
      <c r="G531" s="841">
        <f>SUM(G532:G541)</f>
        <v>297761.67000000004</v>
      </c>
      <c r="H531" s="747">
        <f t="shared" si="82"/>
        <v>0.85253795828382473</v>
      </c>
    </row>
    <row r="532" spans="1:8" ht="15" hidden="1" customHeight="1">
      <c r="A532" s="313"/>
      <c r="B532" s="1162"/>
      <c r="C532" s="4640" t="s">
        <v>328</v>
      </c>
      <c r="D532" s="260" t="s">
        <v>112</v>
      </c>
      <c r="E532" s="750"/>
      <c r="F532" s="751"/>
      <c r="G532" s="752"/>
      <c r="H532" s="798" t="e">
        <f t="shared" si="82"/>
        <v>#DIV/0!</v>
      </c>
    </row>
    <row r="533" spans="1:8" ht="15" hidden="1" customHeight="1">
      <c r="A533" s="313"/>
      <c r="B533" s="1162"/>
      <c r="C533" s="4640"/>
      <c r="D533" s="260" t="s">
        <v>103</v>
      </c>
      <c r="E533" s="835"/>
      <c r="F533" s="751"/>
      <c r="G533" s="752"/>
      <c r="H533" s="798" t="e">
        <f t="shared" si="82"/>
        <v>#DIV/0!</v>
      </c>
    </row>
    <row r="534" spans="1:8">
      <c r="A534" s="313"/>
      <c r="B534" s="1163"/>
      <c r="C534" s="4640"/>
      <c r="D534" s="898" t="s">
        <v>24</v>
      </c>
      <c r="E534" s="750">
        <v>338223</v>
      </c>
      <c r="F534" s="751">
        <v>338223</v>
      </c>
      <c r="G534" s="752">
        <v>286871.52</v>
      </c>
      <c r="H534" s="753">
        <f t="shared" si="82"/>
        <v>0.84817271445170794</v>
      </c>
    </row>
    <row r="535" spans="1:8">
      <c r="A535" s="313"/>
      <c r="B535" s="286"/>
      <c r="C535" s="4640"/>
      <c r="D535" s="971" t="s">
        <v>25</v>
      </c>
      <c r="E535" s="750">
        <v>4845</v>
      </c>
      <c r="F535" s="751">
        <v>4845</v>
      </c>
      <c r="G535" s="752">
        <v>4332.04</v>
      </c>
      <c r="H535" s="753">
        <f t="shared" si="82"/>
        <v>0.89412590299277606</v>
      </c>
    </row>
    <row r="536" spans="1:8" ht="15" customHeight="1">
      <c r="A536" s="313"/>
      <c r="B536" s="286"/>
      <c r="C536" s="4640"/>
      <c r="D536" s="898" t="s">
        <v>44</v>
      </c>
      <c r="E536" s="750">
        <v>0</v>
      </c>
      <c r="F536" s="751">
        <v>0</v>
      </c>
      <c r="G536" s="752">
        <v>114.84</v>
      </c>
      <c r="H536" s="753"/>
    </row>
    <row r="537" spans="1:8" ht="15" customHeight="1">
      <c r="A537" s="313"/>
      <c r="B537" s="286"/>
      <c r="C537" s="4640"/>
      <c r="D537" s="898" t="s">
        <v>50</v>
      </c>
      <c r="E537" s="750">
        <v>0</v>
      </c>
      <c r="F537" s="751">
        <v>0</v>
      </c>
      <c r="G537" s="752">
        <v>268</v>
      </c>
      <c r="H537" s="753"/>
    </row>
    <row r="538" spans="1:8" ht="15.75" thickBot="1">
      <c r="A538" s="309"/>
      <c r="B538" s="1155"/>
      <c r="C538" s="4641"/>
      <c r="D538" s="1167" t="s">
        <v>26</v>
      </c>
      <c r="E538" s="974">
        <v>3151</v>
      </c>
      <c r="F538" s="1145">
        <v>6197</v>
      </c>
      <c r="G538" s="1146">
        <v>5829.17</v>
      </c>
      <c r="H538" s="1124">
        <f t="shared" ref="H538:H601" si="98">G538/F538</f>
        <v>0.94064385993222532</v>
      </c>
    </row>
    <row r="539" spans="1:8" ht="45" hidden="1" customHeight="1">
      <c r="A539" s="313"/>
      <c r="B539" s="1164"/>
      <c r="C539" s="1165" t="s">
        <v>329</v>
      </c>
      <c r="D539" s="1166" t="s">
        <v>78</v>
      </c>
      <c r="E539" s="982"/>
      <c r="F539" s="821"/>
      <c r="G539" s="983"/>
      <c r="H539" s="984" t="e">
        <f t="shared" si="98"/>
        <v>#DIV/0!</v>
      </c>
    </row>
    <row r="540" spans="1:8" ht="45" customHeight="1">
      <c r="A540" s="313"/>
      <c r="B540" s="1163"/>
      <c r="C540" s="1041" t="s">
        <v>330</v>
      </c>
      <c r="D540" s="971" t="s">
        <v>46</v>
      </c>
      <c r="E540" s="750">
        <v>0</v>
      </c>
      <c r="F540" s="751">
        <v>0</v>
      </c>
      <c r="G540" s="752">
        <v>185.7</v>
      </c>
      <c r="H540" s="753"/>
    </row>
    <row r="541" spans="1:8" ht="30" customHeight="1">
      <c r="A541" s="313"/>
      <c r="B541" s="254"/>
      <c r="C541" s="1041" t="s">
        <v>1272</v>
      </c>
      <c r="D541" s="996" t="s">
        <v>92</v>
      </c>
      <c r="E541" s="750">
        <v>0</v>
      </c>
      <c r="F541" s="751">
        <v>0</v>
      </c>
      <c r="G541" s="752">
        <v>160.4</v>
      </c>
      <c r="H541" s="798"/>
    </row>
    <row r="542" spans="1:8" ht="15.75" thickBot="1">
      <c r="A542" s="313"/>
      <c r="B542" s="4577" t="s">
        <v>27</v>
      </c>
      <c r="C542" s="4578"/>
      <c r="D542" s="724"/>
      <c r="E542" s="725">
        <v>0</v>
      </c>
      <c r="F542" s="725">
        <v>0</v>
      </c>
      <c r="G542" s="903">
        <v>0</v>
      </c>
      <c r="H542" s="904"/>
    </row>
    <row r="543" spans="1:8" ht="15.75" thickBot="1">
      <c r="A543" s="313"/>
      <c r="B543" s="954">
        <v>85295</v>
      </c>
      <c r="C543" s="767" t="s">
        <v>49</v>
      </c>
      <c r="D543" s="768"/>
      <c r="E543" s="949">
        <f>E544+E559</f>
        <v>3282342</v>
      </c>
      <c r="F543" s="949">
        <f>F544+F559</f>
        <v>3498738</v>
      </c>
      <c r="G543" s="881">
        <f>G544+G559</f>
        <v>3591971.19</v>
      </c>
      <c r="H543" s="742">
        <f t="shared" si="98"/>
        <v>1.0266476626715118</v>
      </c>
    </row>
    <row r="544" spans="1:8">
      <c r="A544" s="313"/>
      <c r="B544" s="4572" t="s">
        <v>22</v>
      </c>
      <c r="C544" s="4573"/>
      <c r="D544" s="894"/>
      <c r="E544" s="773">
        <f>SUM(E545:E558)</f>
        <v>3282342</v>
      </c>
      <c r="F544" s="773">
        <f>SUM(F545:F558)</f>
        <v>3478350</v>
      </c>
      <c r="G544" s="774">
        <f>SUM(G545:G558)</f>
        <v>3564960.39</v>
      </c>
      <c r="H544" s="747">
        <f t="shared" si="98"/>
        <v>1.0248998490663677</v>
      </c>
    </row>
    <row r="545" spans="1:10" ht="42.75" customHeight="1">
      <c r="A545" s="313"/>
      <c r="B545" s="961"/>
      <c r="C545" s="1038" t="s">
        <v>331</v>
      </c>
      <c r="D545" s="4629">
        <v>2007</v>
      </c>
      <c r="E545" s="750">
        <v>1681242</v>
      </c>
      <c r="F545" s="751">
        <v>1884288</v>
      </c>
      <c r="G545" s="752">
        <v>1884287.74</v>
      </c>
      <c r="H545" s="753">
        <f t="shared" si="98"/>
        <v>0.99999986201684665</v>
      </c>
    </row>
    <row r="546" spans="1:10" ht="39" hidden="1" customHeight="1">
      <c r="A546" s="313"/>
      <c r="B546" s="963"/>
      <c r="C546" s="1040" t="s">
        <v>332</v>
      </c>
      <c r="D546" s="4630"/>
      <c r="E546" s="974">
        <v>0</v>
      </c>
      <c r="F546" s="751"/>
      <c r="G546" s="752"/>
      <c r="H546" s="798" t="e">
        <f t="shared" si="98"/>
        <v>#DIV/0!</v>
      </c>
    </row>
    <row r="547" spans="1:10" ht="42.75" customHeight="1">
      <c r="A547" s="313"/>
      <c r="B547" s="282"/>
      <c r="C547" s="1038" t="s">
        <v>333</v>
      </c>
      <c r="D547" s="4629">
        <v>2009</v>
      </c>
      <c r="E547" s="982">
        <v>313588</v>
      </c>
      <c r="F547" s="751">
        <v>88582</v>
      </c>
      <c r="G547" s="752">
        <v>88581.16</v>
      </c>
      <c r="H547" s="753">
        <f t="shared" si="98"/>
        <v>0.99999051726084309</v>
      </c>
      <c r="I547" s="1"/>
      <c r="J547" s="1"/>
    </row>
    <row r="548" spans="1:10" ht="38.25" hidden="1" customHeight="1">
      <c r="A548" s="313"/>
      <c r="B548" s="282"/>
      <c r="C548" s="386" t="s">
        <v>334</v>
      </c>
      <c r="D548" s="4630"/>
      <c r="E548" s="750">
        <v>0</v>
      </c>
      <c r="F548" s="751"/>
      <c r="G548" s="752"/>
      <c r="H548" s="753" t="e">
        <f t="shared" si="98"/>
        <v>#DIV/0!</v>
      </c>
      <c r="I548" s="1"/>
      <c r="J548" s="1"/>
    </row>
    <row r="549" spans="1:10" ht="43.5" customHeight="1">
      <c r="A549" s="313"/>
      <c r="B549" s="282"/>
      <c r="C549" s="957" t="s">
        <v>331</v>
      </c>
      <c r="D549" s="854">
        <v>2057</v>
      </c>
      <c r="E549" s="750">
        <v>1085115</v>
      </c>
      <c r="F549" s="751">
        <v>1076738</v>
      </c>
      <c r="G549" s="752">
        <v>1076737.01</v>
      </c>
      <c r="H549" s="753">
        <f t="shared" si="98"/>
        <v>0.99999908055627273</v>
      </c>
    </row>
    <row r="550" spans="1:10" ht="51" hidden="1" customHeight="1">
      <c r="A550" s="487"/>
      <c r="B550" s="388"/>
      <c r="C550" s="387" t="s">
        <v>335</v>
      </c>
      <c r="D550" s="270"/>
      <c r="E550" s="185">
        <v>0</v>
      </c>
      <c r="F550" s="170"/>
      <c r="G550" s="171"/>
      <c r="H550" s="287" t="e">
        <f t="shared" si="98"/>
        <v>#DIV/0!</v>
      </c>
    </row>
    <row r="551" spans="1:10" ht="38.25" hidden="1" customHeight="1" thickBot="1">
      <c r="A551" s="487"/>
      <c r="B551" s="388"/>
      <c r="C551" s="393" t="s">
        <v>336</v>
      </c>
      <c r="D551" s="270"/>
      <c r="E551" s="257">
        <v>0</v>
      </c>
      <c r="F551" s="177"/>
      <c r="G551" s="178"/>
      <c r="H551" s="363" t="e">
        <f t="shared" si="98"/>
        <v>#DIV/0!</v>
      </c>
    </row>
    <row r="552" spans="1:10" ht="43.5" customHeight="1">
      <c r="A552" s="313"/>
      <c r="B552" s="282"/>
      <c r="C552" s="1039" t="s">
        <v>337</v>
      </c>
      <c r="D552" s="4631" t="s">
        <v>196</v>
      </c>
      <c r="E552" s="750">
        <v>202397</v>
      </c>
      <c r="F552" s="751">
        <v>200835</v>
      </c>
      <c r="G552" s="752">
        <v>200834.19</v>
      </c>
      <c r="H552" s="753">
        <f t="shared" si="98"/>
        <v>0.99999596683844949</v>
      </c>
    </row>
    <row r="553" spans="1:10" ht="55.5" hidden="1" customHeight="1">
      <c r="A553" s="313"/>
      <c r="B553" s="282"/>
      <c r="C553" s="255" t="s">
        <v>338</v>
      </c>
      <c r="D553" s="4632"/>
      <c r="E553" s="750">
        <v>0</v>
      </c>
      <c r="F553" s="751"/>
      <c r="G553" s="752"/>
      <c r="H553" s="798"/>
    </row>
    <row r="554" spans="1:10" ht="39.75" hidden="1" customHeight="1">
      <c r="A554" s="313"/>
      <c r="B554" s="282"/>
      <c r="C554" s="314" t="s">
        <v>339</v>
      </c>
      <c r="D554" s="315" t="s">
        <v>196</v>
      </c>
      <c r="E554" s="185">
        <v>0</v>
      </c>
      <c r="F554" s="38"/>
      <c r="G554" s="39"/>
      <c r="H554" s="49"/>
    </row>
    <row r="555" spans="1:10" ht="20.25" customHeight="1">
      <c r="A555" s="313"/>
      <c r="B555" s="282"/>
      <c r="C555" s="4633" t="s">
        <v>340</v>
      </c>
      <c r="D555" s="898" t="s">
        <v>341</v>
      </c>
      <c r="E555" s="750">
        <v>0</v>
      </c>
      <c r="F555" s="751">
        <v>14568</v>
      </c>
      <c r="G555" s="752">
        <v>14568.09</v>
      </c>
      <c r="H555" s="753">
        <f>G555/F555</f>
        <v>1.0000061779242175</v>
      </c>
    </row>
    <row r="556" spans="1:10" ht="18.75" customHeight="1">
      <c r="A556" s="313"/>
      <c r="B556" s="282"/>
      <c r="C556" s="4634"/>
      <c r="D556" s="898" t="s">
        <v>294</v>
      </c>
      <c r="E556" s="750">
        <v>0</v>
      </c>
      <c r="F556" s="751">
        <v>2199</v>
      </c>
      <c r="G556" s="752">
        <v>2198.6999999999998</v>
      </c>
      <c r="H556" s="753">
        <f>G556/F556</f>
        <v>0.99986357435197804</v>
      </c>
    </row>
    <row r="557" spans="1:10" ht="63.75">
      <c r="A557" s="313"/>
      <c r="B557" s="282"/>
      <c r="C557" s="590" t="s">
        <v>73</v>
      </c>
      <c r="D557" s="429" t="s">
        <v>293</v>
      </c>
      <c r="E557" s="59">
        <v>0</v>
      </c>
      <c r="F557" s="24">
        <v>8620</v>
      </c>
      <c r="G557" s="25">
        <v>8680.6200000000008</v>
      </c>
      <c r="H557" s="26">
        <f t="shared" ref="H557:H561" si="99">G557/F557</f>
        <v>1.0070324825986079</v>
      </c>
    </row>
    <row r="558" spans="1:10" ht="42" customHeight="1" thickBot="1">
      <c r="A558" s="309"/>
      <c r="B558" s="1169"/>
      <c r="C558" s="1170" t="s">
        <v>71</v>
      </c>
      <c r="D558" s="1167" t="s">
        <v>294</v>
      </c>
      <c r="E558" s="974">
        <v>0</v>
      </c>
      <c r="F558" s="1145">
        <v>202520</v>
      </c>
      <c r="G558" s="1146">
        <v>289072.88</v>
      </c>
      <c r="H558" s="1124">
        <f t="shared" si="99"/>
        <v>1.4273794193166107</v>
      </c>
    </row>
    <row r="559" spans="1:10">
      <c r="A559" s="313"/>
      <c r="B559" s="4624" t="s">
        <v>72</v>
      </c>
      <c r="C559" s="4598"/>
      <c r="D559" s="575"/>
      <c r="E559" s="502">
        <f>SUM(E560:E561)</f>
        <v>0</v>
      </c>
      <c r="F559" s="502">
        <f>SUM(F560:F561)</f>
        <v>20388</v>
      </c>
      <c r="G559" s="576">
        <f>SUM(G560:G561)</f>
        <v>27010.799999999999</v>
      </c>
      <c r="H559" s="1168">
        <f t="shared" si="99"/>
        <v>1.3248381400824014</v>
      </c>
    </row>
    <row r="560" spans="1:10" ht="63.75">
      <c r="A560" s="4832"/>
      <c r="B560" s="4566"/>
      <c r="C560" s="590" t="s">
        <v>73</v>
      </c>
      <c r="D560" s="579">
        <v>6669</v>
      </c>
      <c r="E560" s="433">
        <v>0</v>
      </c>
      <c r="F560" s="24">
        <v>687</v>
      </c>
      <c r="G560" s="78">
        <v>686.64</v>
      </c>
      <c r="H560" s="26">
        <f t="shared" si="99"/>
        <v>0.99947598253275105</v>
      </c>
    </row>
    <row r="561" spans="1:10" ht="45" customHeight="1" thickBot="1">
      <c r="A561" s="4833"/>
      <c r="B561" s="4625"/>
      <c r="C561" s="591" t="s">
        <v>342</v>
      </c>
      <c r="D561" s="589">
        <v>6699</v>
      </c>
      <c r="E561" s="431">
        <v>0</v>
      </c>
      <c r="F561" s="448">
        <v>19701</v>
      </c>
      <c r="G561" s="449">
        <v>26324.16</v>
      </c>
      <c r="H561" s="26">
        <f t="shared" si="99"/>
        <v>1.3361839500532968</v>
      </c>
    </row>
    <row r="562" spans="1:10" s="1" customFormat="1" ht="16.5" customHeight="1" thickBot="1">
      <c r="A562" s="422">
        <v>853</v>
      </c>
      <c r="B562" s="423"/>
      <c r="C562" s="424" t="s">
        <v>343</v>
      </c>
      <c r="D562" s="425"/>
      <c r="E562" s="612">
        <f>SUM(E563,E570,E575,E592)</f>
        <v>6358118</v>
      </c>
      <c r="F562" s="612">
        <f>SUM(F563,F570,F575,F592)</f>
        <v>16473508</v>
      </c>
      <c r="G562" s="85">
        <f>SUM(G563,G570,G575,G592)</f>
        <v>16320523.890000001</v>
      </c>
      <c r="H562" s="16">
        <f t="shared" si="98"/>
        <v>0.99071332529780542</v>
      </c>
    </row>
    <row r="563" spans="1:10" ht="18.75" customHeight="1" thickBot="1">
      <c r="A563" s="613"/>
      <c r="B563" s="513">
        <v>85311</v>
      </c>
      <c r="C563" s="492" t="s">
        <v>344</v>
      </c>
      <c r="D563" s="416"/>
      <c r="E563" s="41">
        <f>SUM(E564,E568)</f>
        <v>0</v>
      </c>
      <c r="F563" s="41">
        <f>SUM(F564,F568)</f>
        <v>58000</v>
      </c>
      <c r="G563" s="42">
        <f>SUM(G564,G568)</f>
        <v>62678.12</v>
      </c>
      <c r="H563" s="20">
        <f t="shared" si="98"/>
        <v>1.0806572413793103</v>
      </c>
      <c r="I563" s="119"/>
      <c r="J563" s="555"/>
    </row>
    <row r="564" spans="1:10" ht="15" customHeight="1">
      <c r="A564" s="474"/>
      <c r="B564" s="4598" t="s">
        <v>22</v>
      </c>
      <c r="C564" s="4598"/>
      <c r="D564" s="494"/>
      <c r="E564" s="266">
        <f>SUM(E565:E567)</f>
        <v>0</v>
      </c>
      <c r="F564" s="266">
        <f t="shared" ref="F564" si="100">SUM(F565:F567)</f>
        <v>0</v>
      </c>
      <c r="G564" s="456">
        <f>SUM(G565:G567)</f>
        <v>4678.12</v>
      </c>
      <c r="H564" s="21"/>
    </row>
    <row r="565" spans="1:10" ht="80.25" customHeight="1">
      <c r="A565" s="474"/>
      <c r="B565" s="4565"/>
      <c r="C565" s="593" t="s">
        <v>1273</v>
      </c>
      <c r="D565" s="511" t="s">
        <v>78</v>
      </c>
      <c r="E565" s="23">
        <v>0</v>
      </c>
      <c r="F565" s="24">
        <v>0</v>
      </c>
      <c r="G565" s="25">
        <v>65</v>
      </c>
      <c r="H565" s="60"/>
    </row>
    <row r="566" spans="1:10" ht="50.1" customHeight="1">
      <c r="A566" s="474"/>
      <c r="B566" s="4566"/>
      <c r="C566" s="4626" t="s">
        <v>1274</v>
      </c>
      <c r="D566" s="511" t="s">
        <v>46</v>
      </c>
      <c r="E566" s="426">
        <v>0</v>
      </c>
      <c r="F566" s="24">
        <v>0</v>
      </c>
      <c r="G566" s="25">
        <v>4513.12</v>
      </c>
      <c r="H566" s="60"/>
    </row>
    <row r="567" spans="1:10" ht="43.5" customHeight="1">
      <c r="A567" s="474"/>
      <c r="B567" s="594"/>
      <c r="C567" s="4627"/>
      <c r="D567" s="511" t="s">
        <v>92</v>
      </c>
      <c r="E567" s="426">
        <v>0</v>
      </c>
      <c r="F567" s="24">
        <v>0</v>
      </c>
      <c r="G567" s="25">
        <v>100</v>
      </c>
      <c r="H567" s="60"/>
    </row>
    <row r="568" spans="1:10" ht="15" customHeight="1">
      <c r="A568" s="474"/>
      <c r="B568" s="4628" t="s">
        <v>72</v>
      </c>
      <c r="C568" s="4595"/>
      <c r="D568" s="561"/>
      <c r="E568" s="266">
        <f>SUM(E569)</f>
        <v>0</v>
      </c>
      <c r="F568" s="266">
        <f t="shared" ref="F568:G568" si="101">SUM(F569)</f>
        <v>58000</v>
      </c>
      <c r="G568" s="600">
        <f t="shared" si="101"/>
        <v>58000</v>
      </c>
      <c r="H568" s="447">
        <f>G568/F568</f>
        <v>1</v>
      </c>
    </row>
    <row r="569" spans="1:10" ht="51.75" thickBot="1">
      <c r="A569" s="1171"/>
      <c r="B569" s="595"/>
      <c r="C569" s="596" t="s">
        <v>100</v>
      </c>
      <c r="D569" s="597">
        <v>6300</v>
      </c>
      <c r="E569" s="598">
        <v>0</v>
      </c>
      <c r="F569" s="599">
        <v>58000</v>
      </c>
      <c r="G569" s="449">
        <v>58000</v>
      </c>
      <c r="H569" s="450">
        <f>G569/F569</f>
        <v>1</v>
      </c>
    </row>
    <row r="570" spans="1:10" ht="18" customHeight="1" thickBot="1">
      <c r="A570" s="474"/>
      <c r="B570" s="475">
        <v>85324</v>
      </c>
      <c r="C570" s="476" t="s">
        <v>345</v>
      </c>
      <c r="D570" s="437"/>
      <c r="E570" s="156">
        <v>619561</v>
      </c>
      <c r="F570" s="718">
        <f t="shared" ref="F570:G570" si="102">F571+F574</f>
        <v>707407</v>
      </c>
      <c r="G570" s="157">
        <f t="shared" si="102"/>
        <v>779438.96</v>
      </c>
      <c r="H570" s="158">
        <f t="shared" si="98"/>
        <v>1.1018253424125009</v>
      </c>
    </row>
    <row r="571" spans="1:10" ht="16.5" customHeight="1">
      <c r="A571" s="474"/>
      <c r="B571" s="4598" t="s">
        <v>22</v>
      </c>
      <c r="C571" s="4598"/>
      <c r="D571" s="494"/>
      <c r="E571" s="55">
        <f>SUM(E572:E573)</f>
        <v>619561</v>
      </c>
      <c r="F571" s="55">
        <f t="shared" ref="F571" si="103">SUM(F572:F573)</f>
        <v>707407</v>
      </c>
      <c r="G571" s="469">
        <f>SUM(G572:G573)</f>
        <v>779438.96</v>
      </c>
      <c r="H571" s="21">
        <f t="shared" si="98"/>
        <v>1.1018253424125009</v>
      </c>
    </row>
    <row r="572" spans="1:10" ht="29.25" customHeight="1">
      <c r="A572" s="474"/>
      <c r="B572" s="4565"/>
      <c r="C572" s="496" t="s">
        <v>346</v>
      </c>
      <c r="D572" s="511" t="s">
        <v>26</v>
      </c>
      <c r="E572" s="23">
        <v>619561</v>
      </c>
      <c r="F572" s="24">
        <v>619561</v>
      </c>
      <c r="G572" s="25">
        <v>691593.33</v>
      </c>
      <c r="H572" s="26">
        <f t="shared" si="98"/>
        <v>1.116263499477856</v>
      </c>
    </row>
    <row r="573" spans="1:10" ht="65.25" customHeight="1">
      <c r="A573" s="474"/>
      <c r="B573" s="4567"/>
      <c r="C573" s="503" t="s">
        <v>445</v>
      </c>
      <c r="D573" s="480" t="s">
        <v>444</v>
      </c>
      <c r="E573" s="433">
        <v>0</v>
      </c>
      <c r="F573" s="290">
        <v>87846</v>
      </c>
      <c r="G573" s="78">
        <v>87845.63</v>
      </c>
      <c r="H573" s="26">
        <f t="shared" si="98"/>
        <v>0.99999578808369194</v>
      </c>
    </row>
    <row r="574" spans="1:10" ht="15.75" thickBot="1">
      <c r="A574" s="474"/>
      <c r="B574" s="4548" t="s">
        <v>27</v>
      </c>
      <c r="C574" s="4548"/>
      <c r="D574" s="420"/>
      <c r="E574" s="53">
        <v>0</v>
      </c>
      <c r="F574" s="53">
        <v>0</v>
      </c>
      <c r="G574" s="441">
        <v>0</v>
      </c>
      <c r="H574" s="447"/>
    </row>
    <row r="575" spans="1:10" ht="15.75" thickBot="1">
      <c r="A575" s="474"/>
      <c r="B575" s="475">
        <v>85332</v>
      </c>
      <c r="C575" s="476" t="s">
        <v>347</v>
      </c>
      <c r="D575" s="477"/>
      <c r="E575" s="602">
        <f>SUM(E576,E590)</f>
        <v>5687073</v>
      </c>
      <c r="F575" s="602">
        <f>SUM(F576,F590)</f>
        <v>15512637</v>
      </c>
      <c r="G575" s="42">
        <f>SUM(G576,G590)</f>
        <v>15272311.65</v>
      </c>
      <c r="H575" s="20">
        <f t="shared" si="98"/>
        <v>0.98450776937538087</v>
      </c>
    </row>
    <row r="576" spans="1:10">
      <c r="A576" s="474"/>
      <c r="B576" s="4564" t="s">
        <v>22</v>
      </c>
      <c r="C576" s="4564"/>
      <c r="D576" s="439"/>
      <c r="E576" s="44">
        <f>SUM(E577:E586)</f>
        <v>5687073</v>
      </c>
      <c r="F576" s="44">
        <f>SUM(F577:F586)</f>
        <v>15512637</v>
      </c>
      <c r="G576" s="45">
        <f>SUM(G577:G586)</f>
        <v>15272021.65</v>
      </c>
      <c r="H576" s="21">
        <f t="shared" si="98"/>
        <v>0.98448907493935434</v>
      </c>
    </row>
    <row r="577" spans="1:11">
      <c r="A577" s="474"/>
      <c r="B577" s="603"/>
      <c r="C577" s="4618" t="s">
        <v>236</v>
      </c>
      <c r="D577" s="522" t="s">
        <v>113</v>
      </c>
      <c r="E577" s="23">
        <v>0</v>
      </c>
      <c r="F577" s="24">
        <v>0</v>
      </c>
      <c r="G577" s="25">
        <v>48</v>
      </c>
      <c r="H577" s="60"/>
    </row>
    <row r="578" spans="1:11" ht="15" customHeight="1">
      <c r="A578" s="474"/>
      <c r="B578" s="603"/>
      <c r="C578" s="4603"/>
      <c r="D578" s="522" t="s">
        <v>44</v>
      </c>
      <c r="E578" s="23">
        <v>0</v>
      </c>
      <c r="F578" s="24">
        <v>0</v>
      </c>
      <c r="G578" s="25">
        <v>0.8</v>
      </c>
      <c r="H578" s="60"/>
      <c r="K578" s="1"/>
    </row>
    <row r="579" spans="1:11">
      <c r="A579" s="474"/>
      <c r="B579" s="603"/>
      <c r="C579" s="4603"/>
      <c r="D579" s="522" t="s">
        <v>50</v>
      </c>
      <c r="E579" s="23">
        <v>0</v>
      </c>
      <c r="F579" s="24">
        <v>0</v>
      </c>
      <c r="G579" s="25">
        <v>6661.85</v>
      </c>
      <c r="H579" s="60"/>
    </row>
    <row r="580" spans="1:11">
      <c r="A580" s="474"/>
      <c r="B580" s="603"/>
      <c r="C580" s="4603"/>
      <c r="D580" s="522" t="s">
        <v>348</v>
      </c>
      <c r="E580" s="23">
        <v>0</v>
      </c>
      <c r="F580" s="24">
        <v>374</v>
      </c>
      <c r="G580" s="25">
        <v>373.45</v>
      </c>
      <c r="H580" s="26">
        <f t="shared" si="98"/>
        <v>0.99852941176470589</v>
      </c>
    </row>
    <row r="581" spans="1:11">
      <c r="A581" s="474"/>
      <c r="B581" s="603"/>
      <c r="C581" s="4603"/>
      <c r="D581" s="522" t="s">
        <v>178</v>
      </c>
      <c r="E581" s="23">
        <v>0</v>
      </c>
      <c r="F581" s="24">
        <v>0</v>
      </c>
      <c r="G581" s="25">
        <v>67.77</v>
      </c>
      <c r="H581" s="26"/>
    </row>
    <row r="582" spans="1:11" ht="27.75" customHeight="1">
      <c r="A582" s="474"/>
      <c r="B582" s="603"/>
      <c r="C582" s="4604"/>
      <c r="D582" s="522" t="s">
        <v>26</v>
      </c>
      <c r="E582" s="23">
        <v>8400</v>
      </c>
      <c r="F582" s="24">
        <v>8400</v>
      </c>
      <c r="G582" s="25">
        <v>10197.02</v>
      </c>
      <c r="H582" s="26">
        <f t="shared" si="98"/>
        <v>1.2139309523809525</v>
      </c>
    </row>
    <row r="583" spans="1:11" ht="38.25">
      <c r="A583" s="474"/>
      <c r="B583" s="603"/>
      <c r="C583" s="604" t="s">
        <v>349</v>
      </c>
      <c r="D583" s="511" t="s">
        <v>350</v>
      </c>
      <c r="E583" s="23">
        <v>848000</v>
      </c>
      <c r="F583" s="24">
        <v>9105000</v>
      </c>
      <c r="G583" s="25">
        <v>9084767.0099999998</v>
      </c>
      <c r="H583" s="26">
        <f t="shared" si="98"/>
        <v>0.99777781548599664</v>
      </c>
    </row>
    <row r="584" spans="1:11" ht="38.25">
      <c r="A584" s="474"/>
      <c r="B584" s="603"/>
      <c r="C584" s="604" t="s">
        <v>351</v>
      </c>
      <c r="D584" s="480" t="s">
        <v>181</v>
      </c>
      <c r="E584" s="23">
        <v>3477673</v>
      </c>
      <c r="F584" s="24">
        <v>3477673</v>
      </c>
      <c r="G584" s="25">
        <v>3350657.36</v>
      </c>
      <c r="H584" s="26">
        <f t="shared" si="98"/>
        <v>0.9634768306278364</v>
      </c>
    </row>
    <row r="585" spans="1:11" ht="19.5" customHeight="1">
      <c r="A585" s="474"/>
      <c r="B585" s="603"/>
      <c r="C585" s="604" t="s">
        <v>352</v>
      </c>
      <c r="D585" s="511" t="s">
        <v>86</v>
      </c>
      <c r="E585" s="23">
        <v>1352000</v>
      </c>
      <c r="F585" s="24">
        <v>2920190</v>
      </c>
      <c r="G585" s="25">
        <v>2819248.39</v>
      </c>
      <c r="H585" s="26">
        <f t="shared" si="98"/>
        <v>0.96543320468873606</v>
      </c>
    </row>
    <row r="586" spans="1:11" ht="38.25">
      <c r="A586" s="474"/>
      <c r="B586" s="603"/>
      <c r="C586" s="496" t="s">
        <v>51</v>
      </c>
      <c r="D586" s="511" t="s">
        <v>161</v>
      </c>
      <c r="E586" s="23">
        <v>1000</v>
      </c>
      <c r="F586" s="24">
        <v>1000</v>
      </c>
      <c r="G586" s="25">
        <v>0</v>
      </c>
      <c r="H586" s="26">
        <f t="shared" si="98"/>
        <v>0</v>
      </c>
    </row>
    <row r="587" spans="1:11" ht="25.5" hidden="1" customHeight="1">
      <c r="A587" s="474"/>
      <c r="B587" s="603"/>
      <c r="C587" s="604" t="s">
        <v>352</v>
      </c>
      <c r="D587" s="511" t="s">
        <v>189</v>
      </c>
      <c r="E587" s="23">
        <v>0</v>
      </c>
      <c r="F587" s="24"/>
      <c r="G587" s="25"/>
      <c r="H587" s="60" t="e">
        <f t="shared" si="98"/>
        <v>#DIV/0!</v>
      </c>
    </row>
    <row r="588" spans="1:11" ht="51" hidden="1" customHeight="1" thickBot="1">
      <c r="A588" s="474"/>
      <c r="B588" s="603"/>
      <c r="C588" s="604" t="s">
        <v>353</v>
      </c>
      <c r="D588" s="511" t="s">
        <v>354</v>
      </c>
      <c r="E588" s="23"/>
      <c r="F588" s="24"/>
      <c r="G588" s="25"/>
      <c r="H588" s="60" t="e">
        <f t="shared" si="98"/>
        <v>#DIV/0!</v>
      </c>
    </row>
    <row r="589" spans="1:11" ht="51" hidden="1" customHeight="1" thickBot="1">
      <c r="A589" s="474"/>
      <c r="B589" s="603"/>
      <c r="C589" s="481" t="s">
        <v>353</v>
      </c>
      <c r="D589" s="511" t="s">
        <v>293</v>
      </c>
      <c r="E589" s="23"/>
      <c r="F589" s="24"/>
      <c r="G589" s="25"/>
      <c r="H589" s="60" t="e">
        <f t="shared" si="98"/>
        <v>#DIV/0!</v>
      </c>
    </row>
    <row r="590" spans="1:11" ht="15" customHeight="1">
      <c r="A590" s="474"/>
      <c r="B590" s="4595" t="s">
        <v>72</v>
      </c>
      <c r="C590" s="4595"/>
      <c r="D590" s="561"/>
      <c r="E590" s="466">
        <f>SUM(E591)</f>
        <v>0</v>
      </c>
      <c r="F590" s="466">
        <f t="shared" ref="F590:G590" si="104">SUM(F591)</f>
        <v>0</v>
      </c>
      <c r="G590" s="605">
        <f t="shared" si="104"/>
        <v>290</v>
      </c>
      <c r="H590" s="447"/>
    </row>
    <row r="591" spans="1:11" ht="26.25" thickBot="1">
      <c r="A591" s="1171"/>
      <c r="B591" s="1115"/>
      <c r="C591" s="1114" t="s">
        <v>236</v>
      </c>
      <c r="D591" s="430" t="s">
        <v>29</v>
      </c>
      <c r="E591" s="599">
        <v>0</v>
      </c>
      <c r="F591" s="599">
        <v>0</v>
      </c>
      <c r="G591" s="449">
        <v>290</v>
      </c>
      <c r="H591" s="450"/>
    </row>
    <row r="592" spans="1:11" ht="15.75" thickBot="1">
      <c r="A592" s="474"/>
      <c r="B592" s="509">
        <v>85395</v>
      </c>
      <c r="C592" s="476" t="s">
        <v>49</v>
      </c>
      <c r="D592" s="477"/>
      <c r="E592" s="718">
        <f>SUM(E593+E604)</f>
        <v>51484</v>
      </c>
      <c r="F592" s="718">
        <f>SUM(F593+F604)</f>
        <v>195464</v>
      </c>
      <c r="G592" s="157">
        <f>SUM(G593+G604)</f>
        <v>206095.16000000003</v>
      </c>
      <c r="H592" s="158">
        <f t="shared" si="98"/>
        <v>1.0543893504686286</v>
      </c>
    </row>
    <row r="593" spans="1:8" ht="17.25" customHeight="1">
      <c r="A593" s="474"/>
      <c r="B593" s="4619" t="s">
        <v>22</v>
      </c>
      <c r="C593" s="4620"/>
      <c r="D593" s="439"/>
      <c r="E593" s="44">
        <f>SUM(E596:E603)</f>
        <v>51484</v>
      </c>
      <c r="F593" s="44">
        <f t="shared" ref="F593" si="105">SUM(F596:F603)</f>
        <v>195452</v>
      </c>
      <c r="G593" s="44">
        <f>SUM(G596:G603)</f>
        <v>206083.36000000004</v>
      </c>
      <c r="H593" s="21">
        <f t="shared" si="98"/>
        <v>1.0543937130344025</v>
      </c>
    </row>
    <row r="594" spans="1:8" ht="15" hidden="1" customHeight="1">
      <c r="A594" s="474"/>
      <c r="B594" s="614"/>
      <c r="C594" s="604" t="s">
        <v>355</v>
      </c>
      <c r="D594" s="615" t="s">
        <v>44</v>
      </c>
      <c r="E594" s="23"/>
      <c r="F594" s="24"/>
      <c r="G594" s="25"/>
      <c r="H594" s="60" t="e">
        <f t="shared" si="98"/>
        <v>#DIV/0!</v>
      </c>
    </row>
    <row r="595" spans="1:8" ht="17.25" hidden="1" customHeight="1">
      <c r="A595" s="474"/>
      <c r="B595" s="614"/>
      <c r="C595" s="604" t="s">
        <v>356</v>
      </c>
      <c r="D595" s="615" t="s">
        <v>26</v>
      </c>
      <c r="E595" s="23"/>
      <c r="F595" s="24"/>
      <c r="G595" s="25"/>
      <c r="H595" s="60" t="e">
        <f t="shared" si="98"/>
        <v>#DIV/0!</v>
      </c>
    </row>
    <row r="596" spans="1:8" ht="76.5">
      <c r="A596" s="474"/>
      <c r="B596" s="571"/>
      <c r="C596" s="1172" t="s">
        <v>357</v>
      </c>
      <c r="D596" s="497">
        <v>2057</v>
      </c>
      <c r="E596" s="23">
        <v>43390</v>
      </c>
      <c r="F596" s="24">
        <v>57103</v>
      </c>
      <c r="G596" s="25">
        <v>56923.78</v>
      </c>
      <c r="H596" s="26">
        <f t="shared" si="98"/>
        <v>0.99686146086895611</v>
      </c>
    </row>
    <row r="597" spans="1:8" ht="76.5">
      <c r="A597" s="474"/>
      <c r="B597" s="571"/>
      <c r="C597" s="1173" t="s">
        <v>358</v>
      </c>
      <c r="D597" s="572">
        <v>2059</v>
      </c>
      <c r="E597" s="59">
        <v>8094</v>
      </c>
      <c r="F597" s="123">
        <v>10651</v>
      </c>
      <c r="G597" s="124">
        <v>10617.77</v>
      </c>
      <c r="H597" s="125">
        <f t="shared" si="98"/>
        <v>0.99688010515444558</v>
      </c>
    </row>
    <row r="598" spans="1:8" ht="51" customHeight="1">
      <c r="A598" s="474"/>
      <c r="B598" s="571"/>
      <c r="C598" s="1174" t="s">
        <v>70</v>
      </c>
      <c r="D598" s="579">
        <v>2918</v>
      </c>
      <c r="E598" s="59">
        <v>0</v>
      </c>
      <c r="F598" s="123">
        <v>2210</v>
      </c>
      <c r="G598" s="124">
        <v>2404.71</v>
      </c>
      <c r="H598" s="125">
        <f t="shared" si="98"/>
        <v>1.0881040723981901</v>
      </c>
    </row>
    <row r="599" spans="1:8" ht="63.75" customHeight="1">
      <c r="A599" s="474"/>
      <c r="B599" s="571"/>
      <c r="C599" s="1175" t="s">
        <v>73</v>
      </c>
      <c r="D599" s="4609">
        <v>2919</v>
      </c>
      <c r="E599" s="23">
        <v>0</v>
      </c>
      <c r="F599" s="24">
        <v>2267</v>
      </c>
      <c r="G599" s="25">
        <v>2266.63</v>
      </c>
      <c r="H599" s="26">
        <f t="shared" si="98"/>
        <v>0.99983678870754311</v>
      </c>
    </row>
    <row r="600" spans="1:8" s="194" customFormat="1" ht="63.75" hidden="1" customHeight="1">
      <c r="A600" s="474"/>
      <c r="B600" s="571"/>
      <c r="C600" s="1175" t="s">
        <v>359</v>
      </c>
      <c r="D600" s="4610"/>
      <c r="E600" s="23">
        <v>0</v>
      </c>
      <c r="F600" s="514"/>
      <c r="G600" s="515"/>
      <c r="H600" s="26" t="e">
        <f t="shared" si="98"/>
        <v>#DIV/0!</v>
      </c>
    </row>
    <row r="601" spans="1:8" s="194" customFormat="1" ht="51.75" customHeight="1">
      <c r="A601" s="474"/>
      <c r="B601" s="571"/>
      <c r="C601" s="1175" t="s">
        <v>446</v>
      </c>
      <c r="D601" s="4610"/>
      <c r="E601" s="433">
        <v>0</v>
      </c>
      <c r="F601" s="514">
        <v>392</v>
      </c>
      <c r="G601" s="515">
        <v>424.38</v>
      </c>
      <c r="H601" s="26">
        <f t="shared" si="98"/>
        <v>1.0826020408163266</v>
      </c>
    </row>
    <row r="602" spans="1:8" s="194" customFormat="1" ht="38.25" customHeight="1">
      <c r="A602" s="474"/>
      <c r="B602" s="4566"/>
      <c r="C602" s="593" t="s">
        <v>71</v>
      </c>
      <c r="D602" s="4609">
        <v>2959</v>
      </c>
      <c r="E602" s="23">
        <v>0</v>
      </c>
      <c r="F602" s="514">
        <v>8283</v>
      </c>
      <c r="G602" s="515">
        <v>8372.1</v>
      </c>
      <c r="H602" s="26">
        <f t="shared" ref="H602:H662" si="106">G602/F602</f>
        <v>1.0107569721115539</v>
      </c>
    </row>
    <row r="603" spans="1:8" s="194" customFormat="1" ht="38.25" customHeight="1">
      <c r="A603" s="4622"/>
      <c r="B603" s="4567"/>
      <c r="C603" s="1174" t="s">
        <v>360</v>
      </c>
      <c r="D603" s="4621"/>
      <c r="E603" s="59">
        <v>0</v>
      </c>
      <c r="F603" s="514">
        <v>114546</v>
      </c>
      <c r="G603" s="515">
        <v>125073.99</v>
      </c>
      <c r="H603" s="26">
        <f t="shared" si="106"/>
        <v>1.091910586140066</v>
      </c>
    </row>
    <row r="604" spans="1:8" s="194" customFormat="1">
      <c r="A604" s="4622"/>
      <c r="B604" s="4608" t="s">
        <v>72</v>
      </c>
      <c r="C604" s="4608"/>
      <c r="D604" s="417"/>
      <c r="E604" s="266">
        <f>SUM(E605)</f>
        <v>0</v>
      </c>
      <c r="F604" s="266">
        <f t="shared" ref="F604:G604" si="107">SUM(F605)</f>
        <v>12</v>
      </c>
      <c r="G604" s="600">
        <f t="shared" si="107"/>
        <v>11.8</v>
      </c>
      <c r="H604" s="592">
        <f t="shared" si="106"/>
        <v>0.98333333333333339</v>
      </c>
    </row>
    <row r="605" spans="1:8" s="194" customFormat="1" ht="39.75" customHeight="1" thickBot="1">
      <c r="A605" s="4623"/>
      <c r="B605" s="611"/>
      <c r="C605" s="591" t="s">
        <v>71</v>
      </c>
      <c r="D605" s="589">
        <v>6699</v>
      </c>
      <c r="E605" s="23">
        <v>0</v>
      </c>
      <c r="F605" s="514">
        <v>12</v>
      </c>
      <c r="G605" s="515">
        <v>11.8</v>
      </c>
      <c r="H605" s="26">
        <f t="shared" si="106"/>
        <v>0.98333333333333339</v>
      </c>
    </row>
    <row r="606" spans="1:8" s="194" customFormat="1" ht="15.75" hidden="1" thickBot="1">
      <c r="A606" s="316">
        <v>854</v>
      </c>
      <c r="B606" s="317"/>
      <c r="C606" s="318" t="s">
        <v>361</v>
      </c>
      <c r="D606" s="319"/>
      <c r="E606" s="320"/>
      <c r="F606" s="261"/>
      <c r="G606" s="321"/>
      <c r="H606" s="49" t="e">
        <f t="shared" si="106"/>
        <v>#DIV/0!</v>
      </c>
    </row>
    <row r="607" spans="1:8" s="194" customFormat="1" ht="15.75" hidden="1" thickBot="1">
      <c r="A607" s="4611"/>
      <c r="B607" s="322">
        <v>85410</v>
      </c>
      <c r="C607" s="291" t="s">
        <v>362</v>
      </c>
      <c r="D607" s="323"/>
      <c r="E607" s="324"/>
      <c r="F607" s="261"/>
      <c r="G607" s="321"/>
      <c r="H607" s="49" t="e">
        <f t="shared" si="106"/>
        <v>#DIV/0!</v>
      </c>
    </row>
    <row r="608" spans="1:8" s="194" customFormat="1" hidden="1">
      <c r="A608" s="4612"/>
      <c r="B608" s="4614" t="s">
        <v>22</v>
      </c>
      <c r="C608" s="4615"/>
      <c r="D608" s="253"/>
      <c r="E608" s="300"/>
      <c r="F608" s="261"/>
      <c r="G608" s="321"/>
      <c r="H608" s="49" t="e">
        <f t="shared" si="106"/>
        <v>#DIV/0!</v>
      </c>
    </row>
    <row r="609" spans="1:8" s="194" customFormat="1" ht="41.25" hidden="1" customHeight="1">
      <c r="A609" s="4612"/>
      <c r="B609" s="325"/>
      <c r="C609" s="326" t="s">
        <v>273</v>
      </c>
      <c r="D609" s="327">
        <v>2400</v>
      </c>
      <c r="E609" s="37"/>
      <c r="F609" s="261"/>
      <c r="G609" s="321"/>
      <c r="H609" s="49" t="e">
        <f t="shared" si="106"/>
        <v>#DIV/0!</v>
      </c>
    </row>
    <row r="610" spans="1:8" s="194" customFormat="1" ht="15.75" hidden="1" thickBot="1">
      <c r="A610" s="4613"/>
      <c r="B610" s="4616" t="s">
        <v>27</v>
      </c>
      <c r="C610" s="4617"/>
      <c r="D610" s="328"/>
      <c r="E610" s="106"/>
      <c r="F610" s="261"/>
      <c r="G610" s="262"/>
      <c r="H610" s="40" t="e">
        <f t="shared" si="106"/>
        <v>#DIV/0!</v>
      </c>
    </row>
    <row r="611" spans="1:8" s="194" customFormat="1" ht="15.75" thickBot="1">
      <c r="A611" s="1055">
        <v>855</v>
      </c>
      <c r="B611" s="758"/>
      <c r="C611" s="760" t="s">
        <v>363</v>
      </c>
      <c r="D611" s="373"/>
      <c r="E611" s="1027">
        <f>SUM(E612,E623,E619)</f>
        <v>5986762</v>
      </c>
      <c r="F611" s="1027">
        <f>SUM(F612,F623,F619)</f>
        <v>6386708</v>
      </c>
      <c r="G611" s="1011">
        <f>SUM(G612,G623,G619)</f>
        <v>6145348.21</v>
      </c>
      <c r="H611" s="764">
        <f t="shared" si="106"/>
        <v>0.96220904572433874</v>
      </c>
    </row>
    <row r="612" spans="1:8" s="194" customFormat="1" ht="15.75" customHeight="1" thickBot="1">
      <c r="A612" s="295"/>
      <c r="B612" s="1028">
        <v>85504</v>
      </c>
      <c r="C612" s="767" t="s">
        <v>364</v>
      </c>
      <c r="D612" s="389"/>
      <c r="E612" s="949">
        <f>E613+E618</f>
        <v>0</v>
      </c>
      <c r="F612" s="949">
        <f>F613+F618</f>
        <v>0</v>
      </c>
      <c r="G612" s="770">
        <f>G613+G618</f>
        <v>239.83999999999997</v>
      </c>
      <c r="H612" s="742"/>
    </row>
    <row r="613" spans="1:8" s="194" customFormat="1">
      <c r="A613" s="295"/>
      <c r="B613" s="4580" t="s">
        <v>22</v>
      </c>
      <c r="C613" s="4580"/>
      <c r="D613" s="259"/>
      <c r="E613" s="773">
        <f>SUM(E615:E616)</f>
        <v>0</v>
      </c>
      <c r="F613" s="773">
        <f>SUM(F615:F616)</f>
        <v>0</v>
      </c>
      <c r="G613" s="774">
        <f>SUM(G615:G616)</f>
        <v>239.83999999999997</v>
      </c>
      <c r="H613" s="747"/>
    </row>
    <row r="614" spans="1:8" s="194" customFormat="1" ht="52.5" hidden="1" customHeight="1">
      <c r="A614" s="295"/>
      <c r="B614" s="994"/>
      <c r="C614" s="1036" t="s">
        <v>77</v>
      </c>
      <c r="D614" s="390" t="s">
        <v>78</v>
      </c>
      <c r="E614" s="797"/>
      <c r="F614" s="806"/>
      <c r="G614" s="830"/>
      <c r="H614" s="798"/>
    </row>
    <row r="615" spans="1:8" s="194" customFormat="1" ht="63.75">
      <c r="A615" s="295"/>
      <c r="B615" s="994"/>
      <c r="C615" s="1037" t="s">
        <v>365</v>
      </c>
      <c r="D615" s="1019" t="s">
        <v>279</v>
      </c>
      <c r="E615" s="797">
        <v>0</v>
      </c>
      <c r="F615" s="806">
        <v>0</v>
      </c>
      <c r="G615" s="830">
        <v>208.39</v>
      </c>
      <c r="H615" s="798"/>
    </row>
    <row r="616" spans="1:8" s="194" customFormat="1" ht="63.75">
      <c r="A616" s="295"/>
      <c r="B616" s="994"/>
      <c r="C616" s="1037" t="s">
        <v>366</v>
      </c>
      <c r="D616" s="971" t="s">
        <v>196</v>
      </c>
      <c r="E616" s="797">
        <v>0</v>
      </c>
      <c r="F616" s="806">
        <v>0</v>
      </c>
      <c r="G616" s="830">
        <v>31.45</v>
      </c>
      <c r="H616" s="798"/>
    </row>
    <row r="617" spans="1:8" s="264" customFormat="1" ht="38.25" hidden="1">
      <c r="A617" s="295"/>
      <c r="B617" s="994"/>
      <c r="C617" s="957" t="s">
        <v>367</v>
      </c>
      <c r="D617" s="374" t="s">
        <v>92</v>
      </c>
      <c r="E617" s="217"/>
      <c r="F617" s="391"/>
      <c r="G617" s="392"/>
      <c r="H617" s="49"/>
    </row>
    <row r="618" spans="1:8" ht="15.75" thickBot="1">
      <c r="A618" s="295"/>
      <c r="B618" s="4577" t="s">
        <v>27</v>
      </c>
      <c r="C618" s="4578"/>
      <c r="D618" s="328"/>
      <c r="E618" s="421">
        <v>0</v>
      </c>
      <c r="F618" s="421">
        <v>0</v>
      </c>
      <c r="G618" s="54">
        <v>0</v>
      </c>
      <c r="H618" s="371"/>
    </row>
    <row r="619" spans="1:8" ht="15.75" thickBot="1">
      <c r="A619" s="272"/>
      <c r="B619" s="1034">
        <v>85509</v>
      </c>
      <c r="C619" s="860" t="s">
        <v>368</v>
      </c>
      <c r="D619" s="1035"/>
      <c r="E619" s="1023">
        <f t="shared" ref="E619:G619" si="108">E620+E622</f>
        <v>1596000</v>
      </c>
      <c r="F619" s="1023">
        <f t="shared" si="108"/>
        <v>1995946</v>
      </c>
      <c r="G619" s="1024">
        <f t="shared" si="108"/>
        <v>1994885.98</v>
      </c>
      <c r="H619" s="1025">
        <f t="shared" si="106"/>
        <v>0.99946891348763944</v>
      </c>
    </row>
    <row r="620" spans="1:8">
      <c r="A620" s="272"/>
      <c r="B620" s="4580" t="s">
        <v>22</v>
      </c>
      <c r="C620" s="4580"/>
      <c r="D620" s="772"/>
      <c r="E620" s="773">
        <f t="shared" ref="E620:G620" si="109">E621</f>
        <v>1596000</v>
      </c>
      <c r="F620" s="773">
        <f t="shared" si="109"/>
        <v>1995946</v>
      </c>
      <c r="G620" s="774">
        <f t="shared" si="109"/>
        <v>1994885.98</v>
      </c>
      <c r="H620" s="1020">
        <f t="shared" si="106"/>
        <v>0.99946891348763944</v>
      </c>
    </row>
    <row r="621" spans="1:8" ht="36.75" customHeight="1">
      <c r="A621" s="272"/>
      <c r="B621" s="897"/>
      <c r="C621" s="942" t="s">
        <v>51</v>
      </c>
      <c r="D621" s="971" t="s">
        <v>161</v>
      </c>
      <c r="E621" s="750">
        <v>1596000</v>
      </c>
      <c r="F621" s="751">
        <v>1995946</v>
      </c>
      <c r="G621" s="752">
        <v>1994885.98</v>
      </c>
      <c r="H621" s="984">
        <f t="shared" si="106"/>
        <v>0.99946891348763944</v>
      </c>
    </row>
    <row r="622" spans="1:8" ht="15" customHeight="1" thickBot="1">
      <c r="A622" s="272"/>
      <c r="B622" s="4577" t="s">
        <v>27</v>
      </c>
      <c r="C622" s="4578"/>
      <c r="D622" s="328"/>
      <c r="E622" s="832">
        <v>0</v>
      </c>
      <c r="F622" s="832">
        <v>0</v>
      </c>
      <c r="G622" s="726">
        <v>0</v>
      </c>
      <c r="H622" s="727"/>
    </row>
    <row r="623" spans="1:8" ht="18" customHeight="1" thickBot="1">
      <c r="A623" s="272"/>
      <c r="B623" s="1028">
        <v>85510</v>
      </c>
      <c r="C623" s="1029" t="s">
        <v>369</v>
      </c>
      <c r="D623" s="1030"/>
      <c r="E623" s="949">
        <f t="shared" ref="E623:G623" si="110">SUM(E624,E628)</f>
        <v>4390762</v>
      </c>
      <c r="F623" s="949">
        <f t="shared" si="110"/>
        <v>4390762</v>
      </c>
      <c r="G623" s="881">
        <f t="shared" si="110"/>
        <v>4150222.39</v>
      </c>
      <c r="H623" s="742">
        <f t="shared" si="106"/>
        <v>0.94521688718268038</v>
      </c>
    </row>
    <row r="624" spans="1:8">
      <c r="A624" s="272"/>
      <c r="B624" s="4588" t="s">
        <v>22</v>
      </c>
      <c r="C624" s="4580"/>
      <c r="D624" s="772"/>
      <c r="E624" s="773">
        <f t="shared" ref="E624:F624" si="111">SUM(E625:E627)</f>
        <v>4390762</v>
      </c>
      <c r="F624" s="773">
        <f t="shared" si="111"/>
        <v>4390762</v>
      </c>
      <c r="G624" s="774">
        <f t="shared" ref="G624" si="112">SUM(G625:G627)</f>
        <v>4150222.39</v>
      </c>
      <c r="H624" s="1020">
        <f t="shared" si="106"/>
        <v>0.94521688718268038</v>
      </c>
    </row>
    <row r="625" spans="1:8" ht="15" hidden="1" customHeight="1">
      <c r="A625" s="272"/>
      <c r="B625" s="1031"/>
      <c r="C625" s="1032" t="s">
        <v>355</v>
      </c>
      <c r="D625" s="1019" t="s">
        <v>44</v>
      </c>
      <c r="E625" s="750"/>
      <c r="F625" s="751"/>
      <c r="G625" s="752"/>
      <c r="H625" s="822" t="e">
        <f t="shared" si="106"/>
        <v>#DIV/0!</v>
      </c>
    </row>
    <row r="626" spans="1:8" ht="38.25">
      <c r="A626" s="272"/>
      <c r="B626" s="1033"/>
      <c r="C626" s="942" t="s">
        <v>370</v>
      </c>
      <c r="D626" s="971" t="s">
        <v>371</v>
      </c>
      <c r="E626" s="750">
        <v>4390762</v>
      </c>
      <c r="F626" s="751">
        <v>4390762</v>
      </c>
      <c r="G626" s="752">
        <v>4150222.39</v>
      </c>
      <c r="H626" s="753">
        <f t="shared" si="106"/>
        <v>0.94521688718268038</v>
      </c>
    </row>
    <row r="627" spans="1:8" s="265" customFormat="1" ht="39.75" hidden="1" customHeight="1" thickBot="1">
      <c r="A627" s="272"/>
      <c r="B627" s="1033"/>
      <c r="C627" s="1032" t="s">
        <v>372</v>
      </c>
      <c r="D627" s="260" t="s">
        <v>46</v>
      </c>
      <c r="E627" s="750">
        <v>0</v>
      </c>
      <c r="F627" s="1021"/>
      <c r="G627" s="1022"/>
      <c r="H627" s="798" t="e">
        <f t="shared" si="106"/>
        <v>#DIV/0!</v>
      </c>
    </row>
    <row r="628" spans="1:8" ht="15.75" thickBot="1">
      <c r="A628" s="285"/>
      <c r="B628" s="4577" t="s">
        <v>27</v>
      </c>
      <c r="C628" s="4578"/>
      <c r="D628" s="328"/>
      <c r="E628" s="725">
        <v>0</v>
      </c>
      <c r="F628" s="832">
        <v>0</v>
      </c>
      <c r="G628" s="726">
        <v>0</v>
      </c>
      <c r="H628" s="727"/>
    </row>
    <row r="629" spans="1:8" s="1" customFormat="1" ht="15.75" thickBot="1">
      <c r="A629" s="702">
        <v>900</v>
      </c>
      <c r="B629" s="703"/>
      <c r="C629" s="704" t="s">
        <v>373</v>
      </c>
      <c r="D629" s="373"/>
      <c r="E629" s="1026">
        <f>SUM(E630,E635,E642,E652,E659,E666)</f>
        <v>602500</v>
      </c>
      <c r="F629" s="1026">
        <f>SUM(F630,F635,F642,F652,F659,F666)</f>
        <v>954280</v>
      </c>
      <c r="G629" s="763">
        <f>SUM(G630,G635,G642,G652,G659,G666)</f>
        <v>1396365.99</v>
      </c>
      <c r="H629" s="764">
        <f t="shared" si="106"/>
        <v>1.4632665360271617</v>
      </c>
    </row>
    <row r="630" spans="1:8" ht="15.75" thickBot="1">
      <c r="A630" s="271"/>
      <c r="B630" s="705">
        <v>90005</v>
      </c>
      <c r="C630" s="706" t="s">
        <v>374</v>
      </c>
      <c r="D630" s="707"/>
      <c r="E630" s="601">
        <f t="shared" ref="E630:G630" si="113">SUM(E631,E634)</f>
        <v>0</v>
      </c>
      <c r="F630" s="601">
        <f t="shared" si="113"/>
        <v>351780</v>
      </c>
      <c r="G630" s="42">
        <f t="shared" si="113"/>
        <v>351780</v>
      </c>
      <c r="H630" s="20">
        <f t="shared" si="106"/>
        <v>1</v>
      </c>
    </row>
    <row r="631" spans="1:8">
      <c r="A631" s="272"/>
      <c r="B631" s="4608" t="s">
        <v>22</v>
      </c>
      <c r="C631" s="4608"/>
      <c r="D631" s="417"/>
      <c r="E631" s="708">
        <f>SUM(E632:E633)</f>
        <v>0</v>
      </c>
      <c r="F631" s="708">
        <f>SUM(F632:F633)</f>
        <v>351780</v>
      </c>
      <c r="G631" s="709">
        <f>SUM(G632:G633)</f>
        <v>351780</v>
      </c>
      <c r="H631" s="21">
        <f t="shared" si="106"/>
        <v>1</v>
      </c>
    </row>
    <row r="632" spans="1:8" ht="38.25">
      <c r="A632" s="272"/>
      <c r="B632" s="4826"/>
      <c r="C632" s="516" t="s">
        <v>51</v>
      </c>
      <c r="D632" s="490">
        <v>2210</v>
      </c>
      <c r="E632" s="426">
        <v>0</v>
      </c>
      <c r="F632" s="24">
        <v>41874</v>
      </c>
      <c r="G632" s="25">
        <v>41874</v>
      </c>
      <c r="H632" s="26">
        <f t="shared" si="106"/>
        <v>1</v>
      </c>
    </row>
    <row r="633" spans="1:8" ht="25.5">
      <c r="A633" s="272"/>
      <c r="B633" s="4827"/>
      <c r="C633" s="418" t="s">
        <v>52</v>
      </c>
      <c r="D633" s="490">
        <v>2460</v>
      </c>
      <c r="E633" s="426">
        <v>0</v>
      </c>
      <c r="F633" s="24">
        <v>309906</v>
      </c>
      <c r="G633" s="78">
        <v>309906</v>
      </c>
      <c r="H633" s="26">
        <f t="shared" si="106"/>
        <v>1</v>
      </c>
    </row>
    <row r="634" spans="1:8" ht="15.75" customHeight="1" thickBot="1">
      <c r="A634" s="285"/>
      <c r="B634" s="4559" t="s">
        <v>27</v>
      </c>
      <c r="C634" s="4559"/>
      <c r="D634" s="517"/>
      <c r="E634" s="421">
        <v>0</v>
      </c>
      <c r="F634" s="421">
        <v>0</v>
      </c>
      <c r="G634" s="54">
        <v>0</v>
      </c>
      <c r="H634" s="63"/>
    </row>
    <row r="635" spans="1:8" ht="26.25" customHeight="1" thickBot="1">
      <c r="A635" s="272"/>
      <c r="B635" s="475">
        <v>90019</v>
      </c>
      <c r="C635" s="476" t="s">
        <v>375</v>
      </c>
      <c r="D635" s="1176"/>
      <c r="E635" s="602">
        <f>SUM(E636,E641)</f>
        <v>400000</v>
      </c>
      <c r="F635" s="602">
        <f>SUM(F636,F641)</f>
        <v>400000</v>
      </c>
      <c r="G635" s="157">
        <f>SUM(G636,G641)</f>
        <v>491633.95</v>
      </c>
      <c r="H635" s="158">
        <f t="shared" si="106"/>
        <v>1.2290848750000001</v>
      </c>
    </row>
    <row r="636" spans="1:8">
      <c r="A636" s="272"/>
      <c r="B636" s="4598" t="s">
        <v>22</v>
      </c>
      <c r="C636" s="4598"/>
      <c r="D636" s="494"/>
      <c r="E636" s="648">
        <f>SUM(E637:E640)</f>
        <v>400000</v>
      </c>
      <c r="F636" s="648">
        <f>SUM(F637:F640)</f>
        <v>400000</v>
      </c>
      <c r="G636" s="649">
        <f>SUM(G637:G640)</f>
        <v>491633.95</v>
      </c>
      <c r="H636" s="21">
        <f t="shared" si="106"/>
        <v>1.2290848750000001</v>
      </c>
    </row>
    <row r="637" spans="1:8" ht="38.25">
      <c r="A637" s="272"/>
      <c r="B637" s="4605"/>
      <c r="C637" s="711" t="s">
        <v>376</v>
      </c>
      <c r="D637" s="429" t="s">
        <v>111</v>
      </c>
      <c r="E637" s="712">
        <v>0</v>
      </c>
      <c r="F637" s="712">
        <v>0</v>
      </c>
      <c r="G637" s="124">
        <v>36</v>
      </c>
      <c r="H637" s="60"/>
    </row>
    <row r="638" spans="1:8">
      <c r="A638" s="272"/>
      <c r="B638" s="4606"/>
      <c r="C638" s="711" t="s">
        <v>377</v>
      </c>
      <c r="D638" s="4828" t="s">
        <v>40</v>
      </c>
      <c r="E638" s="426">
        <v>0</v>
      </c>
      <c r="F638" s="426">
        <v>0</v>
      </c>
      <c r="G638" s="124">
        <v>820.1</v>
      </c>
      <c r="H638" s="26"/>
    </row>
    <row r="639" spans="1:8">
      <c r="A639" s="272"/>
      <c r="B639" s="4606"/>
      <c r="C639" s="516" t="s">
        <v>378</v>
      </c>
      <c r="D639" s="4660"/>
      <c r="E639" s="23">
        <v>400000</v>
      </c>
      <c r="F639" s="24">
        <v>400000</v>
      </c>
      <c r="G639" s="25">
        <v>477699.76</v>
      </c>
      <c r="H639" s="26">
        <f t="shared" si="106"/>
        <v>1.1942494000000001</v>
      </c>
    </row>
    <row r="640" spans="1:8" ht="25.5">
      <c r="A640" s="272"/>
      <c r="B640" s="713"/>
      <c r="C640" s="710" t="s">
        <v>455</v>
      </c>
      <c r="D640" s="4661"/>
      <c r="E640" s="48">
        <v>0</v>
      </c>
      <c r="F640" s="24">
        <v>0</v>
      </c>
      <c r="G640" s="25">
        <v>13078.09</v>
      </c>
      <c r="H640" s="60"/>
    </row>
    <row r="641" spans="1:8" s="1" customFormat="1" ht="15" customHeight="1" thickBot="1">
      <c r="A641" s="272"/>
      <c r="B641" s="4547" t="s">
        <v>27</v>
      </c>
      <c r="C641" s="4548"/>
      <c r="D641" s="420"/>
      <c r="E641" s="53">
        <v>0</v>
      </c>
      <c r="F641" s="53">
        <v>0</v>
      </c>
      <c r="G641" s="441">
        <v>0</v>
      </c>
      <c r="H641" s="447"/>
    </row>
    <row r="642" spans="1:8" s="1" customFormat="1" ht="26.25" thickBot="1">
      <c r="A642" s="272"/>
      <c r="B642" s="715">
        <v>90020</v>
      </c>
      <c r="C642" s="716" t="s">
        <v>379</v>
      </c>
      <c r="D642" s="297"/>
      <c r="E642" s="718">
        <f>SUM(E644:E650)</f>
        <v>101200</v>
      </c>
      <c r="F642" s="718">
        <f>SUM(F644:F650)</f>
        <v>101200</v>
      </c>
      <c r="G642" s="42">
        <f>SUM(G644:G650)</f>
        <v>212195.24000000002</v>
      </c>
      <c r="H642" s="20">
        <f t="shared" si="106"/>
        <v>2.0967909090909091</v>
      </c>
    </row>
    <row r="643" spans="1:8" s="1" customFormat="1" ht="15.75" customHeight="1">
      <c r="A643" s="272"/>
      <c r="B643" s="4607" t="s">
        <v>22</v>
      </c>
      <c r="C643" s="4607"/>
      <c r="D643" s="259"/>
      <c r="E643" s="55">
        <f>SUM(E644:E650)</f>
        <v>101200</v>
      </c>
      <c r="F643" s="55">
        <f>SUM(F644:F650)</f>
        <v>101200</v>
      </c>
      <c r="G643" s="56">
        <f>SUM(G644:G650)</f>
        <v>212195.24000000002</v>
      </c>
      <c r="H643" s="21">
        <f t="shared" si="106"/>
        <v>2.0967909090909091</v>
      </c>
    </row>
    <row r="644" spans="1:8" ht="15" customHeight="1">
      <c r="A644" s="272"/>
      <c r="B644" s="329"/>
      <c r="C644" s="717" t="s">
        <v>380</v>
      </c>
      <c r="D644" s="511" t="s">
        <v>381</v>
      </c>
      <c r="E644" s="23">
        <v>40000</v>
      </c>
      <c r="F644" s="24">
        <v>40000</v>
      </c>
      <c r="G644" s="25">
        <v>77978.490000000005</v>
      </c>
      <c r="H644" s="26">
        <f t="shared" si="106"/>
        <v>1.9494622500000001</v>
      </c>
    </row>
    <row r="645" spans="1:8" ht="28.5" customHeight="1">
      <c r="A645" s="272"/>
      <c r="B645" s="330"/>
      <c r="C645" s="516" t="s">
        <v>382</v>
      </c>
      <c r="D645" s="4828" t="s">
        <v>383</v>
      </c>
      <c r="E645" s="23">
        <v>60000</v>
      </c>
      <c r="F645" s="24">
        <v>60000</v>
      </c>
      <c r="G645" s="25">
        <v>104622.51</v>
      </c>
      <c r="H645" s="26">
        <f t="shared" si="106"/>
        <v>1.7437084999999999</v>
      </c>
    </row>
    <row r="646" spans="1:8" ht="28.5" customHeight="1">
      <c r="A646" s="272"/>
      <c r="B646" s="330"/>
      <c r="C646" s="710" t="s">
        <v>456</v>
      </c>
      <c r="D646" s="4660"/>
      <c r="E646" s="59">
        <v>0</v>
      </c>
      <c r="F646" s="123">
        <v>0</v>
      </c>
      <c r="G646" s="124">
        <v>7186.38</v>
      </c>
      <c r="H646" s="125"/>
    </row>
    <row r="647" spans="1:8" ht="38.25">
      <c r="A647" s="272"/>
      <c r="B647" s="330"/>
      <c r="C647" s="516" t="s">
        <v>384</v>
      </c>
      <c r="D647" s="511" t="s">
        <v>385</v>
      </c>
      <c r="E647" s="59">
        <v>1000</v>
      </c>
      <c r="F647" s="123">
        <v>1000</v>
      </c>
      <c r="G647" s="124">
        <v>9156.48</v>
      </c>
      <c r="H647" s="125">
        <f t="shared" si="106"/>
        <v>9.1564800000000002</v>
      </c>
    </row>
    <row r="648" spans="1:8" ht="25.5">
      <c r="A648" s="272"/>
      <c r="B648" s="330"/>
      <c r="C648" s="710" t="s">
        <v>457</v>
      </c>
      <c r="D648" s="432" t="s">
        <v>111</v>
      </c>
      <c r="E648" s="59">
        <v>0</v>
      </c>
      <c r="F648" s="123">
        <v>0</v>
      </c>
      <c r="G648" s="124">
        <v>12000</v>
      </c>
      <c r="H648" s="287"/>
    </row>
    <row r="649" spans="1:8" ht="38.25">
      <c r="A649" s="272"/>
      <c r="B649" s="330"/>
      <c r="C649" s="503" t="s">
        <v>386</v>
      </c>
      <c r="D649" s="523" t="s">
        <v>113</v>
      </c>
      <c r="E649" s="23">
        <v>0</v>
      </c>
      <c r="F649" s="24">
        <v>0</v>
      </c>
      <c r="G649" s="25">
        <v>1156</v>
      </c>
      <c r="H649" s="288"/>
    </row>
    <row r="650" spans="1:8">
      <c r="A650" s="272"/>
      <c r="B650" s="571"/>
      <c r="C650" s="503" t="s">
        <v>387</v>
      </c>
      <c r="D650" s="511" t="s">
        <v>26</v>
      </c>
      <c r="E650" s="23">
        <v>200</v>
      </c>
      <c r="F650" s="24">
        <v>200</v>
      </c>
      <c r="G650" s="25">
        <v>95.38</v>
      </c>
      <c r="H650" s="26">
        <f t="shared" si="106"/>
        <v>0.47689999999999999</v>
      </c>
    </row>
    <row r="651" spans="1:8" s="1" customFormat="1" ht="16.5" customHeight="1" thickBot="1">
      <c r="A651" s="272"/>
      <c r="B651" s="4548" t="s">
        <v>27</v>
      </c>
      <c r="C651" s="4548"/>
      <c r="D651" s="420"/>
      <c r="E651" s="53">
        <v>0</v>
      </c>
      <c r="F651" s="53">
        <v>0</v>
      </c>
      <c r="G651" s="54">
        <v>0</v>
      </c>
      <c r="H651" s="360"/>
    </row>
    <row r="652" spans="1:8" ht="26.25" thickBot="1">
      <c r="A652" s="272"/>
      <c r="B652" s="414">
        <v>90024</v>
      </c>
      <c r="C652" s="492" t="s">
        <v>388</v>
      </c>
      <c r="D652" s="258"/>
      <c r="E652" s="714">
        <f t="shared" ref="E652:G652" si="114">SUM(E658,E653)</f>
        <v>1300</v>
      </c>
      <c r="F652" s="714">
        <f t="shared" si="114"/>
        <v>1300</v>
      </c>
      <c r="G652" s="80">
        <f t="shared" si="114"/>
        <v>2470.08</v>
      </c>
      <c r="H652" s="20">
        <f t="shared" si="106"/>
        <v>1.9000615384615385</v>
      </c>
    </row>
    <row r="653" spans="1:8">
      <c r="A653" s="272"/>
      <c r="B653" s="4557" t="s">
        <v>22</v>
      </c>
      <c r="C653" s="4564"/>
      <c r="D653" s="293"/>
      <c r="E653" s="55">
        <f>SUM(E654:E657)</f>
        <v>1300</v>
      </c>
      <c r="F653" s="55">
        <f>SUM(F654:F657)</f>
        <v>1300</v>
      </c>
      <c r="G653" s="56">
        <f>SUM(G654:G657)</f>
        <v>2470.08</v>
      </c>
      <c r="H653" s="21">
        <f t="shared" si="106"/>
        <v>1.9000615384615385</v>
      </c>
    </row>
    <row r="654" spans="1:8" ht="25.5">
      <c r="A654" s="272"/>
      <c r="B654" s="1177"/>
      <c r="C654" s="719" t="s">
        <v>389</v>
      </c>
      <c r="D654" s="511" t="s">
        <v>383</v>
      </c>
      <c r="E654" s="23">
        <v>100</v>
      </c>
      <c r="F654" s="24">
        <v>100</v>
      </c>
      <c r="G654" s="25">
        <v>131.93</v>
      </c>
      <c r="H654" s="26">
        <f t="shared" si="106"/>
        <v>1.3193000000000001</v>
      </c>
    </row>
    <row r="655" spans="1:8" ht="39" thickBot="1">
      <c r="A655" s="285"/>
      <c r="B655" s="1180"/>
      <c r="C655" s="1181" t="s">
        <v>386</v>
      </c>
      <c r="D655" s="1182" t="s">
        <v>113</v>
      </c>
      <c r="E655" s="431">
        <v>0</v>
      </c>
      <c r="F655" s="448">
        <v>0</v>
      </c>
      <c r="G655" s="449">
        <v>68</v>
      </c>
      <c r="H655" s="450"/>
    </row>
    <row r="656" spans="1:8" ht="14.25" customHeight="1">
      <c r="A656" s="272"/>
      <c r="B656" s="1178"/>
      <c r="C656" s="4603" t="s">
        <v>389</v>
      </c>
      <c r="D656" s="609" t="s">
        <v>40</v>
      </c>
      <c r="E656" s="59">
        <v>1000</v>
      </c>
      <c r="F656" s="123">
        <v>1000</v>
      </c>
      <c r="G656" s="124">
        <v>1653.22</v>
      </c>
      <c r="H656" s="125">
        <f t="shared" si="106"/>
        <v>1.6532200000000001</v>
      </c>
    </row>
    <row r="657" spans="1:8" ht="16.5" customHeight="1">
      <c r="A657" s="272"/>
      <c r="B657" s="1179"/>
      <c r="C657" s="4604"/>
      <c r="D657" s="523" t="s">
        <v>26</v>
      </c>
      <c r="E657" s="23">
        <v>200</v>
      </c>
      <c r="F657" s="24">
        <v>200</v>
      </c>
      <c r="G657" s="25">
        <v>616.92999999999995</v>
      </c>
      <c r="H657" s="26">
        <f t="shared" si="106"/>
        <v>3.0846499999999999</v>
      </c>
    </row>
    <row r="658" spans="1:8" s="1" customFormat="1" ht="16.5" customHeight="1" thickBot="1">
      <c r="A658" s="272"/>
      <c r="B658" s="4548" t="s">
        <v>27</v>
      </c>
      <c r="C658" s="4548"/>
      <c r="D658" s="328"/>
      <c r="E658" s="421">
        <v>0</v>
      </c>
      <c r="F658" s="421">
        <v>0</v>
      </c>
      <c r="G658" s="441">
        <v>0</v>
      </c>
      <c r="H658" s="447"/>
    </row>
    <row r="659" spans="1:8" ht="15.75" thickBot="1">
      <c r="A659" s="272"/>
      <c r="B659" s="513">
        <v>90026</v>
      </c>
      <c r="C659" s="492" t="s">
        <v>390</v>
      </c>
      <c r="D659" s="258"/>
      <c r="E659" s="601">
        <f>E660+E665</f>
        <v>100000</v>
      </c>
      <c r="F659" s="601">
        <f>F660+F665</f>
        <v>100000</v>
      </c>
      <c r="G659" s="42">
        <f>G660+G665</f>
        <v>336400.97</v>
      </c>
      <c r="H659" s="20">
        <f t="shared" si="106"/>
        <v>3.3640096999999995</v>
      </c>
    </row>
    <row r="660" spans="1:8">
      <c r="A660" s="272"/>
      <c r="B660" s="4598" t="s">
        <v>22</v>
      </c>
      <c r="C660" s="4598"/>
      <c r="D660" s="259"/>
      <c r="E660" s="55">
        <f>SUM(E661:E664)</f>
        <v>100000</v>
      </c>
      <c r="F660" s="55">
        <f t="shared" ref="F660:G660" si="115">SUM(F661:F664)</f>
        <v>100000</v>
      </c>
      <c r="G660" s="469">
        <f t="shared" si="115"/>
        <v>336400.97</v>
      </c>
      <c r="H660" s="21">
        <f t="shared" si="106"/>
        <v>3.3640096999999995</v>
      </c>
    </row>
    <row r="661" spans="1:8" ht="40.5" customHeight="1">
      <c r="A661" s="272"/>
      <c r="B661" s="4829"/>
      <c r="C661" s="610" t="s">
        <v>386</v>
      </c>
      <c r="D661" s="609" t="s">
        <v>113</v>
      </c>
      <c r="E661" s="23">
        <v>0</v>
      </c>
      <c r="F661" s="24">
        <v>0</v>
      </c>
      <c r="G661" s="25">
        <v>136</v>
      </c>
      <c r="H661" s="26"/>
    </row>
    <row r="662" spans="1:8" ht="40.5" customHeight="1">
      <c r="A662" s="272"/>
      <c r="B662" s="4830"/>
      <c r="C662" s="610" t="s">
        <v>391</v>
      </c>
      <c r="D662" s="4593" t="s">
        <v>40</v>
      </c>
      <c r="E662" s="23">
        <v>100000</v>
      </c>
      <c r="F662" s="24">
        <v>100000</v>
      </c>
      <c r="G662" s="25">
        <v>334724.96999999997</v>
      </c>
      <c r="H662" s="26">
        <f t="shared" si="106"/>
        <v>3.3472496999999999</v>
      </c>
    </row>
    <row r="663" spans="1:8" ht="25.5">
      <c r="A663" s="272"/>
      <c r="B663" s="4830"/>
      <c r="C663" s="436" t="s">
        <v>392</v>
      </c>
      <c r="D663" s="4594"/>
      <c r="E663" s="23">
        <v>0</v>
      </c>
      <c r="F663" s="24">
        <v>0</v>
      </c>
      <c r="G663" s="78">
        <v>40</v>
      </c>
      <c r="H663" s="363"/>
    </row>
    <row r="664" spans="1:8" ht="38.25">
      <c r="A664" s="272"/>
      <c r="B664" s="4831"/>
      <c r="C664" s="436" t="s">
        <v>64</v>
      </c>
      <c r="D664" s="609" t="s">
        <v>108</v>
      </c>
      <c r="E664" s="48">
        <v>0</v>
      </c>
      <c r="F664" s="720">
        <v>0</v>
      </c>
      <c r="G664" s="78">
        <v>1500</v>
      </c>
      <c r="H664" s="363"/>
    </row>
    <row r="665" spans="1:8" ht="14.25" customHeight="1" thickBot="1">
      <c r="A665" s="272"/>
      <c r="B665" s="4595" t="s">
        <v>27</v>
      </c>
      <c r="C665" s="4595"/>
      <c r="D665" s="561"/>
      <c r="E665" s="53">
        <v>0</v>
      </c>
      <c r="F665" s="53">
        <v>0</v>
      </c>
      <c r="G665" s="441">
        <v>0</v>
      </c>
      <c r="H665" s="447"/>
    </row>
    <row r="666" spans="1:8" ht="15.75" thickBot="1">
      <c r="A666" s="4596"/>
      <c r="B666" s="513">
        <v>90095</v>
      </c>
      <c r="C666" s="492" t="s">
        <v>49</v>
      </c>
      <c r="D666" s="493"/>
      <c r="E666" s="601">
        <f>E667+E669</f>
        <v>0</v>
      </c>
      <c r="F666" s="601">
        <f>F667+F669</f>
        <v>0</v>
      </c>
      <c r="G666" s="42">
        <f>G667+G669</f>
        <v>1885.75</v>
      </c>
      <c r="H666" s="20"/>
    </row>
    <row r="667" spans="1:8">
      <c r="A667" s="4596"/>
      <c r="B667" s="4598" t="s">
        <v>22</v>
      </c>
      <c r="C667" s="4598"/>
      <c r="D667" s="494"/>
      <c r="E667" s="55">
        <f>E668+E671</f>
        <v>0</v>
      </c>
      <c r="F667" s="44">
        <f t="shared" ref="F667:G667" si="116">F668+F671</f>
        <v>0</v>
      </c>
      <c r="G667" s="701">
        <f t="shared" si="116"/>
        <v>1885.75</v>
      </c>
      <c r="H667" s="447"/>
    </row>
    <row r="668" spans="1:8" ht="33.75" customHeight="1">
      <c r="A668" s="4596"/>
      <c r="B668" s="4599"/>
      <c r="C668" s="436" t="s">
        <v>393</v>
      </c>
      <c r="D668" s="4593" t="s">
        <v>40</v>
      </c>
      <c r="E668" s="426">
        <v>0</v>
      </c>
      <c r="F668" s="123">
        <v>0</v>
      </c>
      <c r="G668" s="124">
        <v>40</v>
      </c>
      <c r="H668" s="60"/>
    </row>
    <row r="669" spans="1:8" ht="15" hidden="1" customHeight="1">
      <c r="A669" s="4596"/>
      <c r="B669" s="4600"/>
      <c r="C669" s="500" t="s">
        <v>394</v>
      </c>
      <c r="D669" s="4602"/>
      <c r="E669" s="426"/>
      <c r="F669" s="24"/>
      <c r="G669" s="25"/>
      <c r="H669" s="60"/>
    </row>
    <row r="670" spans="1:8" ht="38.25" hidden="1" customHeight="1">
      <c r="A670" s="4596"/>
      <c r="B670" s="4600"/>
      <c r="C670" s="500" t="s">
        <v>395</v>
      </c>
      <c r="D670" s="4602"/>
      <c r="E670" s="426"/>
      <c r="F670" s="24"/>
      <c r="G670" s="25"/>
      <c r="H670" s="60"/>
    </row>
    <row r="671" spans="1:8" ht="20.25" customHeight="1">
      <c r="A671" s="4596"/>
      <c r="B671" s="4601"/>
      <c r="C671" s="500" t="s">
        <v>394</v>
      </c>
      <c r="D671" s="4594"/>
      <c r="E671" s="426">
        <v>0</v>
      </c>
      <c r="F671" s="24">
        <v>0</v>
      </c>
      <c r="G671" s="25">
        <v>1845.75</v>
      </c>
      <c r="H671" s="60"/>
    </row>
    <row r="672" spans="1:8" ht="15.75" thickBot="1">
      <c r="A672" s="4597"/>
      <c r="B672" s="4548" t="s">
        <v>27</v>
      </c>
      <c r="C672" s="4548"/>
      <c r="D672" s="420"/>
      <c r="E672" s="421">
        <v>0</v>
      </c>
      <c r="F672" s="421">
        <v>0</v>
      </c>
      <c r="G672" s="54">
        <v>0</v>
      </c>
      <c r="H672" s="63"/>
    </row>
    <row r="673" spans="1:8" ht="15.75" thickBot="1">
      <c r="A673" s="758">
        <v>921</v>
      </c>
      <c r="B673" s="928"/>
      <c r="C673" s="929" t="s">
        <v>396</v>
      </c>
      <c r="D673" s="930"/>
      <c r="E673" s="931">
        <f>SUM(E674,E680,E693,E715,E723,E687,E706,E729)</f>
        <v>4377727</v>
      </c>
      <c r="F673" s="931">
        <f>SUM(F674,F680,F693,F715,F723,F687,F706,F729)</f>
        <v>4859780</v>
      </c>
      <c r="G673" s="932">
        <f>SUM(G674,G680,G693,G715,G723,G687,G706,G729)</f>
        <v>5646372.5599999996</v>
      </c>
      <c r="H673" s="764">
        <f t="shared" ref="H673:H730" si="117">G673/F673</f>
        <v>1.1618576478770644</v>
      </c>
    </row>
    <row r="674" spans="1:8" ht="14.25" customHeight="1" thickBot="1">
      <c r="A674" s="933"/>
      <c r="B674" s="766">
        <v>92105</v>
      </c>
      <c r="C674" s="767" t="s">
        <v>397</v>
      </c>
      <c r="D674" s="768"/>
      <c r="E674" s="934">
        <f>SUM(E675,E679)</f>
        <v>0</v>
      </c>
      <c r="F674" s="934">
        <f>SUM(F675,F679)</f>
        <v>0</v>
      </c>
      <c r="G674" s="935">
        <f>SUM(G675,G679)</f>
        <v>2457</v>
      </c>
      <c r="H674" s="742"/>
    </row>
    <row r="675" spans="1:8">
      <c r="A675" s="933"/>
      <c r="B675" s="4572" t="s">
        <v>22</v>
      </c>
      <c r="C675" s="4573"/>
      <c r="D675" s="864"/>
      <c r="E675" s="936">
        <f>SUM(E676:E678)</f>
        <v>0</v>
      </c>
      <c r="F675" s="936">
        <f>SUM(F676:F678)</f>
        <v>0</v>
      </c>
      <c r="G675" s="937">
        <f>SUM(G676:G678)</f>
        <v>2457</v>
      </c>
      <c r="H675" s="747"/>
    </row>
    <row r="676" spans="1:8" ht="35.25" customHeight="1">
      <c r="A676" s="933"/>
      <c r="B676" s="4574"/>
      <c r="C676" s="900" t="s">
        <v>1276</v>
      </c>
      <c r="D676" s="938" t="s">
        <v>78</v>
      </c>
      <c r="E676" s="797">
        <v>0</v>
      </c>
      <c r="F676" s="751">
        <v>0</v>
      </c>
      <c r="G676" s="752">
        <v>857</v>
      </c>
      <c r="H676" s="798"/>
    </row>
    <row r="677" spans="1:8" ht="38.25" hidden="1">
      <c r="A677" s="933"/>
      <c r="B677" s="4575"/>
      <c r="C677" s="853" t="s">
        <v>399</v>
      </c>
      <c r="D677" s="938" t="s">
        <v>46</v>
      </c>
      <c r="E677" s="939">
        <v>0</v>
      </c>
      <c r="F677" s="751"/>
      <c r="G677" s="752"/>
      <c r="H677" s="798"/>
    </row>
    <row r="678" spans="1:8" ht="33.75" customHeight="1">
      <c r="A678" s="933"/>
      <c r="B678" s="4576"/>
      <c r="C678" s="940" t="s">
        <v>1277</v>
      </c>
      <c r="D678" s="938" t="s">
        <v>92</v>
      </c>
      <c r="E678" s="941">
        <v>0</v>
      </c>
      <c r="F678" s="751">
        <v>0</v>
      </c>
      <c r="G678" s="752">
        <v>1600</v>
      </c>
      <c r="H678" s="798"/>
    </row>
    <row r="679" spans="1:8" ht="15" customHeight="1" thickBot="1">
      <c r="A679" s="1185"/>
      <c r="B679" s="4577" t="s">
        <v>27</v>
      </c>
      <c r="C679" s="4578"/>
      <c r="D679" s="724"/>
      <c r="E679" s="832">
        <v>0</v>
      </c>
      <c r="F679" s="725">
        <v>0</v>
      </c>
      <c r="G679" s="726">
        <v>0</v>
      </c>
      <c r="H679" s="727"/>
    </row>
    <row r="680" spans="1:8" ht="15.75" thickBot="1">
      <c r="A680" s="933"/>
      <c r="B680" s="859">
        <v>92106</v>
      </c>
      <c r="C680" s="860" t="s">
        <v>401</v>
      </c>
      <c r="D680" s="861"/>
      <c r="E680" s="1183">
        <f>SUM(E681,E685)</f>
        <v>0</v>
      </c>
      <c r="F680" s="1183">
        <f>SUM(F681,F685)</f>
        <v>0</v>
      </c>
      <c r="G680" s="1184">
        <f>SUM(G681,G685)</f>
        <v>818.59</v>
      </c>
      <c r="H680" s="1025"/>
    </row>
    <row r="681" spans="1:8" ht="16.5" customHeight="1">
      <c r="A681" s="933"/>
      <c r="B681" s="4572" t="s">
        <v>22</v>
      </c>
      <c r="C681" s="4573"/>
      <c r="D681" s="744"/>
      <c r="E681" s="936">
        <f>SUM(E682:E684)</f>
        <v>0</v>
      </c>
      <c r="F681" s="936">
        <f>SUM(F682:F684)</f>
        <v>0</v>
      </c>
      <c r="G681" s="937">
        <f>SUM(G682:G684)</f>
        <v>818.59</v>
      </c>
      <c r="H681" s="747"/>
    </row>
    <row r="682" spans="1:8" ht="16.5" hidden="1" customHeight="1">
      <c r="A682" s="933"/>
      <c r="B682" s="4574"/>
      <c r="C682" s="942" t="s">
        <v>402</v>
      </c>
      <c r="D682" s="938" t="s">
        <v>78</v>
      </c>
      <c r="E682" s="797">
        <v>0</v>
      </c>
      <c r="F682" s="751"/>
      <c r="G682" s="752"/>
      <c r="H682" s="798"/>
    </row>
    <row r="683" spans="1:8" ht="38.25" hidden="1">
      <c r="A683" s="933"/>
      <c r="B683" s="4575"/>
      <c r="C683" s="942" t="s">
        <v>403</v>
      </c>
      <c r="D683" s="896" t="s">
        <v>90</v>
      </c>
      <c r="E683" s="797">
        <v>0</v>
      </c>
      <c r="F683" s="751"/>
      <c r="G683" s="752"/>
      <c r="H683" s="798"/>
    </row>
    <row r="684" spans="1:8" ht="27.75" customHeight="1">
      <c r="A684" s="933"/>
      <c r="B684" s="4576"/>
      <c r="C684" s="942" t="s">
        <v>1278</v>
      </c>
      <c r="D684" s="896" t="s">
        <v>92</v>
      </c>
      <c r="E684" s="797">
        <v>0</v>
      </c>
      <c r="F684" s="751">
        <v>0</v>
      </c>
      <c r="G684" s="752">
        <v>818.59</v>
      </c>
      <c r="H684" s="798"/>
    </row>
    <row r="685" spans="1:8" ht="16.5" customHeight="1" thickBot="1">
      <c r="A685" s="933"/>
      <c r="B685" s="4591" t="s">
        <v>27</v>
      </c>
      <c r="C685" s="4592"/>
      <c r="D685" s="943"/>
      <c r="E685" s="832">
        <v>0</v>
      </c>
      <c r="F685" s="725">
        <v>0</v>
      </c>
      <c r="G685" s="726">
        <v>0</v>
      </c>
      <c r="H685" s="727"/>
    </row>
    <row r="686" spans="1:8" ht="15" hidden="1" customHeight="1" thickBot="1">
      <c r="A686" s="933"/>
      <c r="B686" s="944"/>
      <c r="C686" s="945" t="s">
        <v>404</v>
      </c>
      <c r="D686" s="856">
        <v>6690</v>
      </c>
      <c r="E686" s="939">
        <v>0</v>
      </c>
      <c r="F686" s="946"/>
      <c r="G686" s="947"/>
      <c r="H686" s="948" t="e">
        <f t="shared" si="117"/>
        <v>#DIV/0!</v>
      </c>
    </row>
    <row r="687" spans="1:8" ht="15.75" thickBot="1">
      <c r="A687" s="933"/>
      <c r="B687" s="766">
        <v>92108</v>
      </c>
      <c r="C687" s="767" t="s">
        <v>405</v>
      </c>
      <c r="D687" s="768"/>
      <c r="E687" s="949">
        <f>SUM(E704,E688)</f>
        <v>0</v>
      </c>
      <c r="F687" s="949">
        <f>SUM(F704,F688)</f>
        <v>50000</v>
      </c>
      <c r="G687" s="881">
        <f>SUM(G704,G688)</f>
        <v>65550.83</v>
      </c>
      <c r="H687" s="742">
        <f t="shared" si="117"/>
        <v>1.3110166000000001</v>
      </c>
    </row>
    <row r="688" spans="1:8">
      <c r="A688" s="933"/>
      <c r="B688" s="4572" t="s">
        <v>22</v>
      </c>
      <c r="C688" s="4573"/>
      <c r="D688" s="744"/>
      <c r="E688" s="773">
        <f>SUM(E689:E690)</f>
        <v>0</v>
      </c>
      <c r="F688" s="773">
        <f>SUM(F689:F690)</f>
        <v>50000</v>
      </c>
      <c r="G688" s="774">
        <f>SUM(G689:G690)</f>
        <v>65550.83</v>
      </c>
      <c r="H688" s="747">
        <f t="shared" si="117"/>
        <v>1.3110166000000001</v>
      </c>
    </row>
    <row r="689" spans="1:8" ht="38.25">
      <c r="A689" s="933"/>
      <c r="B689" s="950"/>
      <c r="C689" s="951" t="s">
        <v>403</v>
      </c>
      <c r="D689" s="896" t="s">
        <v>90</v>
      </c>
      <c r="E689" s="750">
        <v>0</v>
      </c>
      <c r="F689" s="751">
        <v>50000</v>
      </c>
      <c r="G689" s="752">
        <v>50000</v>
      </c>
      <c r="H689" s="753">
        <f t="shared" si="117"/>
        <v>1</v>
      </c>
    </row>
    <row r="690" spans="1:8">
      <c r="A690" s="933"/>
      <c r="B690" s="950"/>
      <c r="C690" s="952" t="s">
        <v>1278</v>
      </c>
      <c r="D690" s="896" t="s">
        <v>92</v>
      </c>
      <c r="E690" s="750">
        <v>0</v>
      </c>
      <c r="F690" s="751">
        <v>0</v>
      </c>
      <c r="G690" s="752">
        <v>15550.83</v>
      </c>
      <c r="H690" s="753"/>
    </row>
    <row r="691" spans="1:8" ht="15" customHeight="1" thickBot="1">
      <c r="A691" s="933"/>
      <c r="B691" s="4581" t="s">
        <v>27</v>
      </c>
      <c r="C691" s="4582"/>
      <c r="D691" s="873"/>
      <c r="E691" s="832">
        <v>0</v>
      </c>
      <c r="F691" s="882">
        <v>0</v>
      </c>
      <c r="G691" s="903">
        <v>0</v>
      </c>
      <c r="H691" s="792"/>
    </row>
    <row r="692" spans="1:8" ht="39" hidden="1" customHeight="1" thickBot="1">
      <c r="A692" s="933"/>
      <c r="B692" s="953"/>
      <c r="C692" s="945" t="s">
        <v>406</v>
      </c>
      <c r="D692" s="856">
        <v>6660</v>
      </c>
      <c r="E692" s="857"/>
      <c r="F692" s="785"/>
      <c r="G692" s="846"/>
      <c r="H692" s="888"/>
    </row>
    <row r="693" spans="1:8" ht="15.75" customHeight="1" thickBot="1">
      <c r="A693" s="933"/>
      <c r="B693" s="954">
        <v>92109</v>
      </c>
      <c r="C693" s="767" t="s">
        <v>407</v>
      </c>
      <c r="D693" s="768"/>
      <c r="E693" s="740">
        <f>SUM(E694,E697)</f>
        <v>0</v>
      </c>
      <c r="F693" s="740">
        <f>SUM(F694,F697)</f>
        <v>0</v>
      </c>
      <c r="G693" s="741">
        <f>SUM(G694,G697)</f>
        <v>427558.17</v>
      </c>
      <c r="H693" s="742"/>
    </row>
    <row r="694" spans="1:8" ht="15" customHeight="1">
      <c r="A694" s="933"/>
      <c r="B694" s="4588" t="s">
        <v>22</v>
      </c>
      <c r="C694" s="4580"/>
      <c r="D694" s="772"/>
      <c r="E694" s="955">
        <f>SUM(E695:E696)</f>
        <v>0</v>
      </c>
      <c r="F694" s="955">
        <f>SUM(F695:F696)</f>
        <v>0</v>
      </c>
      <c r="G694" s="956">
        <f>SUM(G695:G696)</f>
        <v>65208.29</v>
      </c>
      <c r="H694" s="747"/>
    </row>
    <row r="695" spans="1:8" ht="28.5" customHeight="1">
      <c r="A695" s="933"/>
      <c r="B695" s="4575"/>
      <c r="C695" s="957" t="s">
        <v>1279</v>
      </c>
      <c r="D695" s="896" t="s">
        <v>78</v>
      </c>
      <c r="E695" s="750">
        <v>0</v>
      </c>
      <c r="F695" s="751">
        <v>0</v>
      </c>
      <c r="G695" s="752">
        <v>1229.1300000000001</v>
      </c>
      <c r="H695" s="798"/>
    </row>
    <row r="696" spans="1:8">
      <c r="A696" s="933"/>
      <c r="B696" s="4576"/>
      <c r="C696" s="855" t="s">
        <v>1278</v>
      </c>
      <c r="D696" s="777">
        <v>2950</v>
      </c>
      <c r="E696" s="886">
        <v>0</v>
      </c>
      <c r="F696" s="751">
        <v>0</v>
      </c>
      <c r="G696" s="752">
        <v>63979.16</v>
      </c>
      <c r="H696" s="798"/>
    </row>
    <row r="697" spans="1:8">
      <c r="A697" s="933"/>
      <c r="B697" s="4581" t="s">
        <v>72</v>
      </c>
      <c r="C697" s="4589"/>
      <c r="D697" s="958"/>
      <c r="E697" s="959">
        <f>SUM(E698:E700)</f>
        <v>0</v>
      </c>
      <c r="F697" s="959">
        <f t="shared" ref="F697:G697" si="118">SUM(F698:F700)</f>
        <v>0</v>
      </c>
      <c r="G697" s="960">
        <f t="shared" si="118"/>
        <v>362349.88</v>
      </c>
      <c r="H697" s="792"/>
    </row>
    <row r="698" spans="1:8" ht="39.75" customHeight="1">
      <c r="A698" s="933"/>
      <c r="B698" s="961"/>
      <c r="C698" s="962" t="s">
        <v>1280</v>
      </c>
      <c r="D698" s="777">
        <v>6660</v>
      </c>
      <c r="E698" s="836">
        <v>0</v>
      </c>
      <c r="F698" s="751">
        <v>0</v>
      </c>
      <c r="G698" s="752">
        <v>282300.42</v>
      </c>
      <c r="H698" s="798"/>
    </row>
    <row r="699" spans="1:8" ht="15.75" customHeight="1" thickBot="1">
      <c r="A699" s="933"/>
      <c r="B699" s="963"/>
      <c r="C699" s="858" t="s">
        <v>1278</v>
      </c>
      <c r="D699" s="777">
        <v>6690</v>
      </c>
      <c r="E699" s="836">
        <v>0</v>
      </c>
      <c r="F699" s="751">
        <v>0</v>
      </c>
      <c r="G699" s="752">
        <v>80049.460000000006</v>
      </c>
      <c r="H699" s="798"/>
    </row>
    <row r="700" spans="1:8" ht="15.75" hidden="1" customHeight="1" thickBot="1">
      <c r="A700" s="933"/>
      <c r="B700" s="964"/>
      <c r="C700" s="965"/>
      <c r="D700" s="966" t="s">
        <v>296</v>
      </c>
      <c r="E700" s="967"/>
      <c r="F700" s="751"/>
      <c r="G700" s="752"/>
      <c r="H700" s="798" t="e">
        <f t="shared" si="117"/>
        <v>#DIV/0!</v>
      </c>
    </row>
    <row r="701" spans="1:8" ht="15.75" hidden="1" customHeight="1" thickBot="1">
      <c r="A701" s="933"/>
      <c r="B701" s="954">
        <v>92114</v>
      </c>
      <c r="C701" s="767" t="s">
        <v>408</v>
      </c>
      <c r="D701" s="768"/>
      <c r="E701" s="740"/>
      <c r="F701" s="751"/>
      <c r="G701" s="752"/>
      <c r="H701" s="798" t="e">
        <f t="shared" si="117"/>
        <v>#DIV/0!</v>
      </c>
    </row>
    <row r="702" spans="1:8" ht="15" hidden="1" customHeight="1" thickBot="1">
      <c r="A702" s="933"/>
      <c r="B702" s="4590" t="s">
        <v>22</v>
      </c>
      <c r="C702" s="4586"/>
      <c r="D702" s="864"/>
      <c r="E702" s="968"/>
      <c r="F702" s="868"/>
      <c r="G702" s="869"/>
      <c r="H702" s="798" t="e">
        <f t="shared" si="117"/>
        <v>#DIV/0!</v>
      </c>
    </row>
    <row r="703" spans="1:8" ht="15" hidden="1" customHeight="1" thickBot="1">
      <c r="A703" s="933"/>
      <c r="B703" s="969"/>
      <c r="C703" s="970" t="s">
        <v>404</v>
      </c>
      <c r="D703" s="971" t="s">
        <v>92</v>
      </c>
      <c r="E703" s="750"/>
      <c r="F703" s="751"/>
      <c r="G703" s="752"/>
      <c r="H703" s="798" t="e">
        <f t="shared" si="117"/>
        <v>#DIV/0!</v>
      </c>
    </row>
    <row r="704" spans="1:8" ht="15" hidden="1" customHeight="1" thickBot="1">
      <c r="A704" s="933"/>
      <c r="B704" s="4581" t="s">
        <v>72</v>
      </c>
      <c r="C704" s="4582"/>
      <c r="D704" s="873"/>
      <c r="E704" s="884">
        <v>0</v>
      </c>
      <c r="F704" s="884">
        <v>0</v>
      </c>
      <c r="G704" s="903">
        <v>0</v>
      </c>
      <c r="H704" s="798" t="e">
        <f t="shared" si="117"/>
        <v>#DIV/0!</v>
      </c>
    </row>
    <row r="705" spans="1:8" ht="15.75" hidden="1" customHeight="1" thickBot="1">
      <c r="A705" s="933"/>
      <c r="B705" s="972"/>
      <c r="C705" s="973" t="s">
        <v>404</v>
      </c>
      <c r="D705" s="966" t="s">
        <v>409</v>
      </c>
      <c r="E705" s="974"/>
      <c r="F705" s="751"/>
      <c r="G705" s="846"/>
      <c r="H705" s="888" t="e">
        <f t="shared" si="117"/>
        <v>#DIV/0!</v>
      </c>
    </row>
    <row r="706" spans="1:8" ht="15.75" thickBot="1">
      <c r="A706" s="933"/>
      <c r="B706" s="766">
        <v>92116</v>
      </c>
      <c r="C706" s="767" t="s">
        <v>410</v>
      </c>
      <c r="D706" s="768"/>
      <c r="E706" s="949">
        <f>SUM(E707,E713)</f>
        <v>4372727</v>
      </c>
      <c r="F706" s="949">
        <f>SUM(F707,F713)</f>
        <v>4804780</v>
      </c>
      <c r="G706" s="881">
        <f>SUM(G707,G713)</f>
        <v>4805396.29</v>
      </c>
      <c r="H706" s="742">
        <f t="shared" si="117"/>
        <v>1.0001282660184234</v>
      </c>
    </row>
    <row r="707" spans="1:8">
      <c r="A707" s="933"/>
      <c r="B707" s="4572" t="s">
        <v>22</v>
      </c>
      <c r="C707" s="4583"/>
      <c r="D707" s="864"/>
      <c r="E707" s="773">
        <f>SUM(E708:E712)</f>
        <v>4372727</v>
      </c>
      <c r="F707" s="773">
        <f t="shared" ref="F707" si="119">SUM(F708:F712)</f>
        <v>4804780</v>
      </c>
      <c r="G707" s="975">
        <f>SUM(G708:G712)</f>
        <v>4805396.29</v>
      </c>
      <c r="H707" s="976">
        <f t="shared" si="117"/>
        <v>1.0001282660184234</v>
      </c>
    </row>
    <row r="708" spans="1:8" s="927" customFormat="1" ht="40.5" customHeight="1">
      <c r="A708" s="977"/>
      <c r="B708" s="1186"/>
      <c r="C708" s="978" t="s">
        <v>1275</v>
      </c>
      <c r="D708" s="979" t="s">
        <v>78</v>
      </c>
      <c r="E708" s="806">
        <v>0</v>
      </c>
      <c r="F708" s="4513">
        <v>11</v>
      </c>
      <c r="G708" s="4514">
        <v>61</v>
      </c>
      <c r="H708" s="4515">
        <f t="shared" si="117"/>
        <v>5.5454545454545459</v>
      </c>
    </row>
    <row r="709" spans="1:8" ht="40.5" customHeight="1">
      <c r="A709" s="933"/>
      <c r="B709" s="1071"/>
      <c r="C709" s="951" t="s">
        <v>411</v>
      </c>
      <c r="D709" s="980">
        <v>2310</v>
      </c>
      <c r="E709" s="4516">
        <v>4292727</v>
      </c>
      <c r="F709" s="751">
        <v>4719722</v>
      </c>
      <c r="G709" s="752">
        <v>4719722</v>
      </c>
      <c r="H709" s="4515">
        <f t="shared" si="117"/>
        <v>1</v>
      </c>
    </row>
    <row r="710" spans="1:8" ht="40.5" customHeight="1" thickBot="1">
      <c r="A710" s="1185"/>
      <c r="B710" s="1187"/>
      <c r="C710" s="1188" t="s">
        <v>412</v>
      </c>
      <c r="D710" s="1189">
        <v>2320</v>
      </c>
      <c r="E710" s="4517">
        <v>80000</v>
      </c>
      <c r="F710" s="1007">
        <v>85000</v>
      </c>
      <c r="G710" s="1008">
        <v>85000</v>
      </c>
      <c r="H710" s="4518">
        <f t="shared" si="117"/>
        <v>1</v>
      </c>
    </row>
    <row r="711" spans="1:8" ht="39.75" customHeight="1">
      <c r="A711" s="933"/>
      <c r="B711" s="1071"/>
      <c r="C711" s="4522" t="s">
        <v>1281</v>
      </c>
      <c r="D711" s="981">
        <v>2910</v>
      </c>
      <c r="E711" s="4519">
        <v>0</v>
      </c>
      <c r="F711" s="821">
        <v>47</v>
      </c>
      <c r="G711" s="983">
        <v>250.4</v>
      </c>
      <c r="H711" s="4520">
        <f t="shared" si="117"/>
        <v>5.3276595744680852</v>
      </c>
    </row>
    <row r="712" spans="1:8" ht="27" customHeight="1">
      <c r="A712" s="933"/>
      <c r="B712" s="1072"/>
      <c r="C712" s="985" t="s">
        <v>1282</v>
      </c>
      <c r="D712" s="986">
        <v>2950</v>
      </c>
      <c r="E712" s="4521">
        <v>0</v>
      </c>
      <c r="F712" s="751">
        <v>0</v>
      </c>
      <c r="G712" s="752">
        <v>362.89</v>
      </c>
      <c r="H712" s="4520"/>
    </row>
    <row r="713" spans="1:8" ht="15.75" thickBot="1">
      <c r="A713" s="933"/>
      <c r="B713" s="4584" t="s">
        <v>27</v>
      </c>
      <c r="C713" s="4585"/>
      <c r="D713" s="724"/>
      <c r="E713" s="832">
        <v>0</v>
      </c>
      <c r="F713" s="832">
        <f t="shared" ref="F713" si="120">SUM(F714)</f>
        <v>0</v>
      </c>
      <c r="G713" s="903">
        <v>0</v>
      </c>
      <c r="H713" s="792"/>
    </row>
    <row r="714" spans="1:8" s="194" customFormat="1" ht="39" hidden="1" customHeight="1">
      <c r="A714" s="933"/>
      <c r="B714" s="987"/>
      <c r="C714" s="988" t="s">
        <v>413</v>
      </c>
      <c r="D714" s="989">
        <v>6610</v>
      </c>
      <c r="E714" s="982">
        <v>0</v>
      </c>
      <c r="F714" s="990"/>
      <c r="G714" s="887"/>
      <c r="H714" s="888"/>
    </row>
    <row r="715" spans="1:8" ht="15.75" customHeight="1" thickBot="1">
      <c r="A715" s="933"/>
      <c r="B715" s="991">
        <v>92118</v>
      </c>
      <c r="C715" s="860" t="s">
        <v>414</v>
      </c>
      <c r="D715" s="861"/>
      <c r="E715" s="992">
        <f>SUM(E716,E720)</f>
        <v>0</v>
      </c>
      <c r="F715" s="992">
        <f t="shared" ref="F715:G715" si="121">SUM(F716,F720)</f>
        <v>0</v>
      </c>
      <c r="G715" s="741">
        <f t="shared" si="121"/>
        <v>314160.68</v>
      </c>
      <c r="H715" s="742"/>
    </row>
    <row r="716" spans="1:8" ht="15.75" customHeight="1">
      <c r="A716" s="933"/>
      <c r="B716" s="4572" t="s">
        <v>22</v>
      </c>
      <c r="C716" s="4586"/>
      <c r="D716" s="864"/>
      <c r="E716" s="968">
        <f>SUM(E717:E719)</f>
        <v>0</v>
      </c>
      <c r="F716" s="968">
        <f t="shared" ref="F716:G716" si="122">SUM(F717:F719)</f>
        <v>0</v>
      </c>
      <c r="G716" s="993">
        <f t="shared" si="122"/>
        <v>15303.01</v>
      </c>
      <c r="H716" s="4525"/>
    </row>
    <row r="717" spans="1:8" ht="38.25" hidden="1" customHeight="1">
      <c r="A717" s="933"/>
      <c r="B717" s="4570"/>
      <c r="C717" s="853" t="s">
        <v>398</v>
      </c>
      <c r="D717" s="896" t="s">
        <v>78</v>
      </c>
      <c r="E717" s="750"/>
      <c r="F717" s="751"/>
      <c r="G717" s="752"/>
      <c r="H717" s="798"/>
    </row>
    <row r="718" spans="1:8" ht="39" hidden="1" customHeight="1">
      <c r="A718" s="933"/>
      <c r="B718" s="4571"/>
      <c r="C718" s="962" t="s">
        <v>399</v>
      </c>
      <c r="D718" s="971" t="s">
        <v>46</v>
      </c>
      <c r="E718" s="886"/>
      <c r="F718" s="751"/>
      <c r="G718" s="752"/>
      <c r="H718" s="798"/>
    </row>
    <row r="719" spans="1:8" ht="30" customHeight="1">
      <c r="A719" s="933"/>
      <c r="B719" s="4587"/>
      <c r="C719" s="855" t="s">
        <v>1283</v>
      </c>
      <c r="D719" s="971" t="s">
        <v>92</v>
      </c>
      <c r="E719" s="836">
        <v>0</v>
      </c>
      <c r="F719" s="751">
        <v>0</v>
      </c>
      <c r="G719" s="752">
        <v>15303.01</v>
      </c>
      <c r="H719" s="798"/>
    </row>
    <row r="720" spans="1:8" ht="15.75" customHeight="1">
      <c r="A720" s="933"/>
      <c r="B720" s="4588" t="s">
        <v>72</v>
      </c>
      <c r="C720" s="4580"/>
      <c r="D720" s="772"/>
      <c r="E720" s="955">
        <f>SUM(E721:E722)</f>
        <v>0</v>
      </c>
      <c r="F720" s="955">
        <f t="shared" ref="F720:G720" si="123">SUM(F721:F722)</f>
        <v>0</v>
      </c>
      <c r="G720" s="956">
        <f t="shared" si="123"/>
        <v>298857.67</v>
      </c>
      <c r="H720" s="792"/>
    </row>
    <row r="721" spans="1:8" ht="39" hidden="1" customHeight="1">
      <c r="A721" s="933"/>
      <c r="B721" s="4570"/>
      <c r="C721" s="995" t="s">
        <v>406</v>
      </c>
      <c r="D721" s="971" t="s">
        <v>415</v>
      </c>
      <c r="E721" s="750"/>
      <c r="F721" s="751"/>
      <c r="G721" s="752"/>
      <c r="H721" s="798" t="e">
        <f t="shared" si="117"/>
        <v>#DIV/0!</v>
      </c>
    </row>
    <row r="722" spans="1:8" ht="28.5" customHeight="1" thickBot="1">
      <c r="A722" s="933"/>
      <c r="B722" s="4571"/>
      <c r="C722" s="952" t="s">
        <v>1278</v>
      </c>
      <c r="D722" s="996" t="s">
        <v>409</v>
      </c>
      <c r="E722" s="857">
        <v>0</v>
      </c>
      <c r="F722" s="751">
        <v>0</v>
      </c>
      <c r="G722" s="846">
        <v>298857.67</v>
      </c>
      <c r="H722" s="798"/>
    </row>
    <row r="723" spans="1:8" ht="14.25" hidden="1" customHeight="1" thickBot="1">
      <c r="A723" s="933"/>
      <c r="B723" s="766">
        <v>92120</v>
      </c>
      <c r="C723" s="767" t="s">
        <v>416</v>
      </c>
      <c r="D723" s="768"/>
      <c r="E723" s="934">
        <f>SUM(E724,E728)</f>
        <v>0</v>
      </c>
      <c r="F723" s="934">
        <f>SUM(F724,F728)</f>
        <v>0</v>
      </c>
      <c r="G723" s="935">
        <f>SUM(G724,G728)</f>
        <v>0</v>
      </c>
      <c r="H723" s="798" t="e">
        <f t="shared" si="117"/>
        <v>#DIV/0!</v>
      </c>
    </row>
    <row r="724" spans="1:8" ht="15.75" hidden="1" customHeight="1" thickBot="1">
      <c r="A724" s="933"/>
      <c r="B724" s="4572" t="s">
        <v>22</v>
      </c>
      <c r="C724" s="4573"/>
      <c r="D724" s="864"/>
      <c r="E724" s="936">
        <f>SUM(E725:E727)</f>
        <v>0</v>
      </c>
      <c r="F724" s="936">
        <f>SUM(F725:F727)</f>
        <v>0</v>
      </c>
      <c r="G724" s="937">
        <f>SUM(G725:G727)</f>
        <v>0</v>
      </c>
      <c r="H724" s="798" t="e">
        <f t="shared" si="117"/>
        <v>#DIV/0!</v>
      </c>
    </row>
    <row r="725" spans="1:8" ht="41.25" hidden="1" customHeight="1" thickBot="1">
      <c r="A725" s="933"/>
      <c r="B725" s="4574"/>
      <c r="C725" s="900" t="s">
        <v>398</v>
      </c>
      <c r="D725" s="938" t="s">
        <v>78</v>
      </c>
      <c r="E725" s="797">
        <v>0</v>
      </c>
      <c r="F725" s="751">
        <v>0</v>
      </c>
      <c r="G725" s="752">
        <v>0</v>
      </c>
      <c r="H725" s="798" t="e">
        <f t="shared" si="117"/>
        <v>#DIV/0!</v>
      </c>
    </row>
    <row r="726" spans="1:8" ht="39" hidden="1" customHeight="1" thickBot="1">
      <c r="A726" s="933"/>
      <c r="B726" s="4575"/>
      <c r="C726" s="853" t="s">
        <v>399</v>
      </c>
      <c r="D726" s="938" t="s">
        <v>46</v>
      </c>
      <c r="E726" s="939">
        <v>0</v>
      </c>
      <c r="F726" s="751"/>
      <c r="G726" s="752"/>
      <c r="H726" s="798" t="e">
        <f t="shared" si="117"/>
        <v>#DIV/0!</v>
      </c>
    </row>
    <row r="727" spans="1:8" ht="28.5" hidden="1" customHeight="1" thickBot="1">
      <c r="A727" s="933"/>
      <c r="B727" s="4576"/>
      <c r="C727" s="940" t="s">
        <v>400</v>
      </c>
      <c r="D727" s="938" t="s">
        <v>92</v>
      </c>
      <c r="E727" s="941">
        <v>0</v>
      </c>
      <c r="F727" s="751">
        <v>0</v>
      </c>
      <c r="G727" s="752">
        <v>0</v>
      </c>
      <c r="H727" s="798" t="e">
        <f t="shared" si="117"/>
        <v>#DIV/0!</v>
      </c>
    </row>
    <row r="728" spans="1:8" ht="15" hidden="1" customHeight="1" thickBot="1">
      <c r="A728" s="933"/>
      <c r="B728" s="4577" t="s">
        <v>27</v>
      </c>
      <c r="C728" s="4578"/>
      <c r="D728" s="724"/>
      <c r="E728" s="832">
        <v>0</v>
      </c>
      <c r="F728" s="882">
        <v>0</v>
      </c>
      <c r="G728" s="903">
        <v>0</v>
      </c>
      <c r="H728" s="888" t="e">
        <f t="shared" si="117"/>
        <v>#DIV/0!</v>
      </c>
    </row>
    <row r="729" spans="1:8" ht="15" customHeight="1" thickBot="1">
      <c r="A729" s="933"/>
      <c r="B729" s="954">
        <v>92195</v>
      </c>
      <c r="C729" s="767" t="s">
        <v>49</v>
      </c>
      <c r="D729" s="768"/>
      <c r="E729" s="997">
        <f t="shared" ref="E729:G729" si="124">E730+E733</f>
        <v>5000</v>
      </c>
      <c r="F729" s="997">
        <f t="shared" si="124"/>
        <v>5000</v>
      </c>
      <c r="G729" s="881">
        <f t="shared" si="124"/>
        <v>30431</v>
      </c>
      <c r="H729" s="742">
        <f t="shared" si="117"/>
        <v>6.0861999999999998</v>
      </c>
    </row>
    <row r="730" spans="1:8" ht="14.25" customHeight="1">
      <c r="A730" s="933"/>
      <c r="B730" s="4579" t="s">
        <v>22</v>
      </c>
      <c r="C730" s="4580"/>
      <c r="D730" s="772"/>
      <c r="E730" s="882">
        <f>SUM(E731:E732)</f>
        <v>5000</v>
      </c>
      <c r="F730" s="882">
        <f>SUM(F731:F732)</f>
        <v>5000</v>
      </c>
      <c r="G730" s="883">
        <f>SUM(G731:G732)</f>
        <v>431</v>
      </c>
      <c r="H730" s="747">
        <f t="shared" si="117"/>
        <v>8.6199999999999999E-2</v>
      </c>
    </row>
    <row r="731" spans="1:8" ht="42" customHeight="1">
      <c r="A731" s="933"/>
      <c r="B731" s="998"/>
      <c r="C731" s="900" t="s">
        <v>1284</v>
      </c>
      <c r="D731" s="896" t="s">
        <v>78</v>
      </c>
      <c r="E731" s="797">
        <v>0</v>
      </c>
      <c r="F731" s="751">
        <v>0</v>
      </c>
      <c r="G731" s="752">
        <v>431</v>
      </c>
      <c r="H731" s="798"/>
    </row>
    <row r="732" spans="1:8" ht="53.25" customHeight="1">
      <c r="A732" s="933"/>
      <c r="B732" s="999"/>
      <c r="C732" s="900" t="s">
        <v>417</v>
      </c>
      <c r="D732" s="1000" t="s">
        <v>181</v>
      </c>
      <c r="E732" s="750">
        <v>5000</v>
      </c>
      <c r="F732" s="751">
        <v>5000</v>
      </c>
      <c r="G732" s="752">
        <v>0</v>
      </c>
      <c r="H732" s="753">
        <f t="shared" ref="H732:H759" si="125">G732/F732</f>
        <v>0</v>
      </c>
    </row>
    <row r="733" spans="1:8" ht="15.75" customHeight="1">
      <c r="A733" s="933"/>
      <c r="B733" s="4579" t="s">
        <v>72</v>
      </c>
      <c r="C733" s="4580"/>
      <c r="D733" s="772"/>
      <c r="E733" s="1001">
        <f>SUM(E734)</f>
        <v>0</v>
      </c>
      <c r="F733" s="1001">
        <f>SUM(F734)</f>
        <v>0</v>
      </c>
      <c r="G733" s="1002">
        <f>SUM(G734)</f>
        <v>30000</v>
      </c>
      <c r="H733" s="747"/>
    </row>
    <row r="734" spans="1:8" ht="39" thickBot="1">
      <c r="A734" s="1003"/>
      <c r="B734" s="1004"/>
      <c r="C734" s="1005" t="s">
        <v>418</v>
      </c>
      <c r="D734" s="1006" t="s">
        <v>409</v>
      </c>
      <c r="E734" s="879">
        <v>0</v>
      </c>
      <c r="F734" s="1007">
        <v>0</v>
      </c>
      <c r="G734" s="1008">
        <v>30000</v>
      </c>
      <c r="H734" s="893"/>
    </row>
    <row r="735" spans="1:8" s="1" customFormat="1" ht="26.25" thickBot="1">
      <c r="A735" s="422">
        <v>925</v>
      </c>
      <c r="B735" s="394"/>
      <c r="C735" s="1054" t="s">
        <v>419</v>
      </c>
      <c r="D735" s="473"/>
      <c r="E735" s="84">
        <f t="shared" ref="E735:G735" si="126">E736+E742</f>
        <v>619000</v>
      </c>
      <c r="F735" s="84">
        <f t="shared" si="126"/>
        <v>801310</v>
      </c>
      <c r="G735" s="85">
        <f t="shared" si="126"/>
        <v>820844.66000000015</v>
      </c>
      <c r="H735" s="471">
        <f t="shared" si="125"/>
        <v>1.0243784053612213</v>
      </c>
    </row>
    <row r="736" spans="1:8" s="1" customFormat="1" ht="16.5" customHeight="1" thickBot="1">
      <c r="A736" s="395"/>
      <c r="B736" s="414">
        <v>92502</v>
      </c>
      <c r="C736" s="415" t="s">
        <v>420</v>
      </c>
      <c r="D736" s="416"/>
      <c r="E736" s="79">
        <f t="shared" ref="E736:G736" si="127">E737+E741</f>
        <v>619000</v>
      </c>
      <c r="F736" s="79">
        <f t="shared" si="127"/>
        <v>801310</v>
      </c>
      <c r="G736" s="80">
        <f t="shared" si="127"/>
        <v>820844.66000000015</v>
      </c>
      <c r="H736" s="20">
        <f t="shared" si="125"/>
        <v>1.0243784053612213</v>
      </c>
    </row>
    <row r="737" spans="1:8" s="1" customFormat="1" ht="13.5" customHeight="1">
      <c r="A737" s="395"/>
      <c r="B737" s="4557" t="s">
        <v>22</v>
      </c>
      <c r="C737" s="4558"/>
      <c r="D737" s="439"/>
      <c r="E737" s="44">
        <f>SUM(E738:E740)</f>
        <v>619000</v>
      </c>
      <c r="F737" s="44">
        <f>SUM(F738:F740)</f>
        <v>801310</v>
      </c>
      <c r="G737" s="45">
        <f>SUM(G738:G740)</f>
        <v>820844.66000000015</v>
      </c>
      <c r="H737" s="21">
        <f t="shared" si="125"/>
        <v>1.0243784053612213</v>
      </c>
    </row>
    <row r="738" spans="1:8" s="1" customFormat="1" ht="25.5">
      <c r="A738" s="396"/>
      <c r="B738" s="721"/>
      <c r="C738" s="722" t="s">
        <v>421</v>
      </c>
      <c r="D738" s="609" t="s">
        <v>25</v>
      </c>
      <c r="E738" s="712">
        <v>0</v>
      </c>
      <c r="F738" s="712">
        <v>0</v>
      </c>
      <c r="G738" s="124">
        <v>19537.169999999998</v>
      </c>
      <c r="H738" s="60"/>
    </row>
    <row r="739" spans="1:8" s="1" customFormat="1" ht="25.5">
      <c r="A739" s="395"/>
      <c r="B739" s="571"/>
      <c r="C739" s="604" t="s">
        <v>325</v>
      </c>
      <c r="D739" s="497">
        <v>2230</v>
      </c>
      <c r="E739" s="23">
        <v>619000</v>
      </c>
      <c r="F739" s="24">
        <v>619000</v>
      </c>
      <c r="G739" s="25">
        <v>618999.80000000005</v>
      </c>
      <c r="H739" s="26">
        <f t="shared" si="125"/>
        <v>0.999999676898223</v>
      </c>
    </row>
    <row r="740" spans="1:8" s="1" customFormat="1" ht="25.5">
      <c r="A740" s="395"/>
      <c r="B740" s="608"/>
      <c r="C740" s="500" t="s">
        <v>52</v>
      </c>
      <c r="D740" s="497">
        <v>2460</v>
      </c>
      <c r="E740" s="23">
        <v>0</v>
      </c>
      <c r="F740" s="24">
        <v>182310</v>
      </c>
      <c r="G740" s="25">
        <v>182307.69</v>
      </c>
      <c r="H740" s="26">
        <f t="shared" si="125"/>
        <v>0.999987329274313</v>
      </c>
    </row>
    <row r="741" spans="1:8" s="1" customFormat="1" ht="14.25" customHeight="1" thickBot="1">
      <c r="A741" s="397"/>
      <c r="B741" s="4547" t="s">
        <v>27</v>
      </c>
      <c r="C741" s="4559"/>
      <c r="D741" s="517"/>
      <c r="E741" s="421">
        <v>0</v>
      </c>
      <c r="F741" s="421">
        <v>0</v>
      </c>
      <c r="G741" s="54">
        <v>0</v>
      </c>
      <c r="H741" s="63"/>
    </row>
    <row r="742" spans="1:8" ht="21.75" hidden="1" customHeight="1" thickBot="1">
      <c r="A742" s="331"/>
      <c r="B742" s="252">
        <v>92595</v>
      </c>
      <c r="C742" s="334" t="s">
        <v>49</v>
      </c>
      <c r="D742" s="335"/>
      <c r="E742" s="234">
        <v>0</v>
      </c>
      <c r="F742" s="170"/>
      <c r="G742" s="171"/>
      <c r="H742" s="93"/>
    </row>
    <row r="743" spans="1:8" ht="15" hidden="1" customHeight="1">
      <c r="A743" s="313"/>
      <c r="B743" s="4560" t="s">
        <v>22</v>
      </c>
      <c r="C743" s="4561"/>
      <c r="D743" s="332"/>
      <c r="E743" s="213">
        <v>0</v>
      </c>
      <c r="F743" s="38"/>
      <c r="G743" s="39"/>
      <c r="H743" s="49"/>
    </row>
    <row r="744" spans="1:8" ht="26.25" hidden="1" thickBot="1">
      <c r="A744" s="313"/>
      <c r="B744" s="333"/>
      <c r="C744" s="255" t="s">
        <v>52</v>
      </c>
      <c r="D744" s="336">
        <v>2460</v>
      </c>
      <c r="E744" s="217">
        <v>0</v>
      </c>
      <c r="F744" s="38"/>
      <c r="G744" s="39"/>
      <c r="H744" s="49"/>
    </row>
    <row r="745" spans="1:8" ht="15" hidden="1" customHeight="1" thickBot="1">
      <c r="A745" s="313"/>
      <c r="B745" s="4562" t="s">
        <v>72</v>
      </c>
      <c r="C745" s="4563"/>
      <c r="D745" s="293"/>
      <c r="E745" s="337">
        <v>0</v>
      </c>
      <c r="F745" s="177"/>
      <c r="G745" s="178"/>
      <c r="H745" s="40"/>
    </row>
    <row r="746" spans="1:8" ht="15" customHeight="1" thickBot="1">
      <c r="A746" s="422">
        <v>926</v>
      </c>
      <c r="B746" s="472"/>
      <c r="C746" s="473" t="s">
        <v>422</v>
      </c>
      <c r="D746" s="472"/>
      <c r="E746" s="84">
        <f>SUM(E747)</f>
        <v>0</v>
      </c>
      <c r="F746" s="84">
        <f>SUM(F747)</f>
        <v>0</v>
      </c>
      <c r="G746" s="85">
        <f>SUM(G747)</f>
        <v>30221.79</v>
      </c>
      <c r="H746" s="16"/>
    </row>
    <row r="747" spans="1:8" ht="15.75" thickBot="1">
      <c r="A747" s="474"/>
      <c r="B747" s="475">
        <v>92605</v>
      </c>
      <c r="C747" s="476" t="s">
        <v>423</v>
      </c>
      <c r="D747" s="477"/>
      <c r="E747" s="251">
        <f>SUM(E748,E753)</f>
        <v>0</v>
      </c>
      <c r="F747" s="251">
        <f>SUM(F748,F753)</f>
        <v>0</v>
      </c>
      <c r="G747" s="478">
        <f>SUM(G748,G753)</f>
        <v>30221.79</v>
      </c>
      <c r="H747" s="20"/>
    </row>
    <row r="748" spans="1:8" ht="15" customHeight="1">
      <c r="A748" s="474"/>
      <c r="B748" s="4557" t="s">
        <v>22</v>
      </c>
      <c r="C748" s="4564"/>
      <c r="D748" s="439"/>
      <c r="E748" s="44">
        <f>SUM(E749:E752)</f>
        <v>0</v>
      </c>
      <c r="F748" s="44">
        <f>SUM(F749:F752)</f>
        <v>0</v>
      </c>
      <c r="G748" s="45">
        <f>SUM(G749:G752)</f>
        <v>30221.79</v>
      </c>
      <c r="H748" s="21"/>
    </row>
    <row r="749" spans="1:8" ht="54" customHeight="1">
      <c r="A749" s="4568"/>
      <c r="B749" s="4565"/>
      <c r="C749" s="479" t="s">
        <v>1286</v>
      </c>
      <c r="D749" s="480" t="s">
        <v>78</v>
      </c>
      <c r="E749" s="232">
        <v>0</v>
      </c>
      <c r="F749" s="24">
        <v>0</v>
      </c>
      <c r="G749" s="25">
        <v>1600.92</v>
      </c>
      <c r="H749" s="60"/>
    </row>
    <row r="750" spans="1:8" ht="28.5" customHeight="1">
      <c r="A750" s="4568"/>
      <c r="B750" s="4566"/>
      <c r="C750" s="481" t="s">
        <v>424</v>
      </c>
      <c r="D750" s="480" t="s">
        <v>50</v>
      </c>
      <c r="E750" s="482">
        <v>0</v>
      </c>
      <c r="F750" s="24">
        <v>0</v>
      </c>
      <c r="G750" s="25">
        <v>273.3</v>
      </c>
      <c r="H750" s="60"/>
    </row>
    <row r="751" spans="1:8" ht="39.75" customHeight="1">
      <c r="A751" s="4568"/>
      <c r="B751" s="4566"/>
      <c r="C751" s="483" t="s">
        <v>425</v>
      </c>
      <c r="D751" s="480" t="s">
        <v>46</v>
      </c>
      <c r="E751" s="482">
        <v>0</v>
      </c>
      <c r="F751" s="24">
        <v>0</v>
      </c>
      <c r="G751" s="25">
        <v>4801.08</v>
      </c>
      <c r="H751" s="60"/>
    </row>
    <row r="752" spans="1:8" ht="27" customHeight="1">
      <c r="A752" s="4568"/>
      <c r="B752" s="4567"/>
      <c r="C752" s="484" t="s">
        <v>1285</v>
      </c>
      <c r="D752" s="480" t="s">
        <v>92</v>
      </c>
      <c r="E752" s="485">
        <v>0</v>
      </c>
      <c r="F752" s="24">
        <v>0</v>
      </c>
      <c r="G752" s="25">
        <v>23546.49</v>
      </c>
      <c r="H752" s="60"/>
    </row>
    <row r="753" spans="1:8" ht="15.75" thickBot="1">
      <c r="A753" s="4569"/>
      <c r="B753" s="4547" t="s">
        <v>27</v>
      </c>
      <c r="C753" s="4548"/>
      <c r="D753" s="420"/>
      <c r="E753" s="53">
        <v>0</v>
      </c>
      <c r="F753" s="53">
        <v>0</v>
      </c>
      <c r="G753" s="486">
        <v>0</v>
      </c>
      <c r="H753" s="447"/>
    </row>
    <row r="754" spans="1:8" s="1" customFormat="1" ht="30.75" customHeight="1" thickBot="1">
      <c r="A754" s="4549" t="s">
        <v>426</v>
      </c>
      <c r="B754" s="4550"/>
      <c r="C754" s="4550"/>
      <c r="D754" s="1073"/>
      <c r="E754" s="1074">
        <v>1402239891</v>
      </c>
      <c r="F754" s="1075">
        <f>F8+F42+F48+F54+F70+F150+F162+F175+F202+F214+F233+F319+F324+F330+F344+F403+F463+F524+F562+F606+F611+F629+F673+F735+F746</f>
        <v>1432052925</v>
      </c>
      <c r="G754" s="1076">
        <f>G8+G42+G48+G54+G70+G150+G162+G175+G202+G214+G233+G319+G324+G330+G344+G403+G463+G524+G562+G606+G611+G629+G673+G735+G746</f>
        <v>1515746016.1100001</v>
      </c>
      <c r="H754" s="1077">
        <f t="shared" si="125"/>
        <v>1.0584427360532085</v>
      </c>
    </row>
    <row r="755" spans="1:8" s="1" customFormat="1">
      <c r="A755" s="1078" t="s">
        <v>427</v>
      </c>
      <c r="B755" s="1079"/>
      <c r="C755" s="1079"/>
      <c r="D755" s="1080"/>
      <c r="E755" s="1081"/>
      <c r="F755" s="1082"/>
      <c r="G755" s="133"/>
      <c r="H755" s="467"/>
    </row>
    <row r="756" spans="1:8" s="1" customFormat="1">
      <c r="A756" s="1083" t="s">
        <v>428</v>
      </c>
      <c r="B756" s="1084"/>
      <c r="C756" s="1085"/>
      <c r="D756" s="1086"/>
      <c r="E756" s="1087">
        <f>E10+E18+E26+E34+E44+E50+E72+E85+E94+E102+E107+E141+E145+E164+E177+E186+E191+E204+E216+E227+E235+E240+E262+E267+E284+E288+E321+E326+E332+E340+E346+E356+E360+E365+E373+E377+E392+E405+E410+E414+E424+E437+E487+E506+E515+E526+E448+E475+E496+E501+E743+E531+E544+E571+E576+E613+E620+E624+E636+E643+E653+E707+E737+E730+E152+E56+E350+E452+E465+E487+E593+E681+E688+E694+E716+E748+E159+E667+E221+E479+E492+E564+E608+E631+E660+E702+E675+E369+E510+E280+E483</f>
        <v>1082551790</v>
      </c>
      <c r="F756" s="1087">
        <f>F10+F18+F26+F34+F44+F50+F72+F85+F94+F102+F107+F141+F145+F164+F177+F186+F191+F204+F216+F227+F235+F240+F262+F267+F284+F288+F321+F326+F332+F340+F346+F356+F360+F365+F373+F377+F392+F405+F410+F414+F424+F437+F487+F506+F515+F526+F448+F475+F496+F501+F743+F531+F544+F571+F576+F613+F620+F624+F636+F643+F653+F707+F737+F730+F152+F56+F350+F452+F465+F487+F593+F681+F688+F694+F716+F748+F159+F667+F221+F479+F492+F564+F608+F631+F660+F702+F675+F369+F510+F280+F483</f>
        <v>1124216215</v>
      </c>
      <c r="G756" s="1088">
        <f>G10+G18+G26+G34+G44+G50+G72+G85+G94+G102+G107+G141+G145+G164+G177+G186+G191+G204+G216+G227+G235+G240+G262+G267+G284+G288+G321+G326+G332+G340+G346+G356+G360+G365+G373+G377+G392+G405+G410+G414+G424+G437+G487+G506+G515+G526+G448+G475+G496+G501+G743+G531+G544+G571+G576+G613+G620+G624+G636+G643+G653+G707+G737+G730+G152+G56+G350+G452+G465+G487+G593+G681+G688+G694+G716+G748+G159+G667+G221+G479+G492+G564+G608+G631+G660+G702+G675+G369+G510+G280+G483</f>
        <v>1202964319.8499997</v>
      </c>
      <c r="H756" s="1089">
        <f t="shared" si="125"/>
        <v>1.0700471170930403</v>
      </c>
    </row>
    <row r="757" spans="1:8" s="1" customFormat="1" hidden="1">
      <c r="A757" s="4551" t="s">
        <v>429</v>
      </c>
      <c r="B757" s="4552"/>
      <c r="C757" s="4552"/>
      <c r="D757" s="1090"/>
      <c r="E757" s="1091"/>
      <c r="F757" s="1091"/>
      <c r="G757" s="133"/>
      <c r="H757" s="1089" t="e">
        <f t="shared" si="125"/>
        <v>#DIV/0!</v>
      </c>
    </row>
    <row r="758" spans="1:8" s="1" customFormat="1" hidden="1">
      <c r="A758" s="4551" t="s">
        <v>430</v>
      </c>
      <c r="B758" s="4552"/>
      <c r="C758" s="4552"/>
      <c r="D758" s="1090"/>
      <c r="E758" s="1091"/>
      <c r="F758" s="1091"/>
      <c r="G758" s="133"/>
      <c r="H758" s="1089" t="e">
        <f t="shared" si="125"/>
        <v>#DIV/0!</v>
      </c>
    </row>
    <row r="759" spans="1:8" s="1099" customFormat="1" ht="15.75" thickBot="1">
      <c r="A759" s="1092" t="s">
        <v>431</v>
      </c>
      <c r="B759" s="1093"/>
      <c r="C759" s="1094"/>
      <c r="D759" s="1095"/>
      <c r="E759" s="1096">
        <f>E15+E24+E31+E41+E47+E53+E81+E87+E100+E105+E123+E143+E149+E171+E183+E189+E197+E201+E212+E219+E232+E238+E257+E265+E278+E286+E329+E366+E412+E450+E476+E499+E504+E745+E311+E338+E343+E348+E358+E363+E375+E384+E398+E408+E422+E435+E446+E488+E508+E522+E529+E542+E574+E590+E618+E622+E628+E641+E651+E658+E741+E733+E60+E353+E460+E468+E559+E604+E685+E691+E697+E713+E720+E753+E161+E157+E672+E679+E225+E480+E568+E610+E665+E704+E493+E634+E484+E371+E323+E282</f>
        <v>319688101</v>
      </c>
      <c r="F759" s="1096">
        <f>F15+F24+F31+F41+F47+F53+F81+F87+F100+F105+F123+F143+F149+F171+F183+F189+F197+F201+F212+F219+F232+F238+F257+F265+F278+F286+F329+F366+F412+F450+F476+F499+F504+F745+F311+F338+F343+F348+F358+F363+F375+F384+F398+F408+F422+F435+F446+F488+F508+F522+F529+F542+F574+F590+F618+F622+F628+F641+F651+F658+F741+F733+F60+F353+F460+F468+F559+F604+F685+F691+F697+F713+F720+F753+F161+F157+F672+F679+F225+F480+F568+F610+F665+F704+F493+F634+F484+F371+F323+F282</f>
        <v>307836710</v>
      </c>
      <c r="G759" s="1097">
        <f>G15+G24+G31+G41+G47+G53+G81+G87+G100+G105+G123+G143+G149+G171+G183+G189+G197+G201+G212+G219+G232+G238+G257+G265+G278+G286+G329+G366+G412+G450+G476+G499+G504+G745+G311+G338+G343+G348+G358+G363+G375+G384+G398+G408+G422+G435+G446+G488+G508+G522+G529+G542+G574+G590+G618+G622+G628+G641+G651+G658+G741+G733+G60+G353+G460+G468+G559+G604+G685+G691+G697+G713+G720+G753+G161+G157+G672+G679+G225+G480+G568+G610+G665+G704+G493+G634+G484+G371+G323+G282</f>
        <v>312781696.25999999</v>
      </c>
      <c r="H759" s="1098">
        <f t="shared" si="125"/>
        <v>1.0160636665458125</v>
      </c>
    </row>
    <row r="760" spans="1:8" s="338" customFormat="1" hidden="1">
      <c r="A760" s="4553" t="s">
        <v>429</v>
      </c>
      <c r="B760" s="4554"/>
      <c r="C760" s="4554"/>
      <c r="D760" s="339"/>
      <c r="E760" s="340">
        <v>316686501</v>
      </c>
      <c r="F760" s="341"/>
      <c r="G760" s="341"/>
      <c r="H760" s="341"/>
    </row>
    <row r="761" spans="1:8" s="338" customFormat="1" ht="15.75" hidden="1" thickBot="1">
      <c r="A761" s="4555" t="s">
        <v>430</v>
      </c>
      <c r="B761" s="4556"/>
      <c r="C761" s="4556"/>
      <c r="D761" s="342"/>
      <c r="E761" s="343">
        <v>3001600</v>
      </c>
      <c r="F761" s="341"/>
      <c r="G761" s="341"/>
      <c r="H761" s="341"/>
    </row>
    <row r="762" spans="1:8" s="338" customFormat="1" hidden="1">
      <c r="A762" s="344"/>
      <c r="B762" s="344"/>
      <c r="C762" s="344"/>
      <c r="D762" s="344"/>
      <c r="E762" s="345"/>
      <c r="F762" s="341">
        <f>SUM(F756:F759)</f>
        <v>1432052925</v>
      </c>
      <c r="G762" s="346">
        <f>SUM(G756:G759)</f>
        <v>1515746016.1099997</v>
      </c>
      <c r="H762" s="341"/>
    </row>
    <row r="763" spans="1:8" s="338" customFormat="1" ht="15.75">
      <c r="A763" s="344"/>
      <c r="B763" s="344"/>
      <c r="C763" s="347"/>
      <c r="D763" s="347"/>
      <c r="E763" s="345"/>
      <c r="F763" s="341"/>
      <c r="G763" s="341"/>
      <c r="H763" s="341"/>
    </row>
    <row r="764" spans="1:8" s="338" customFormat="1" ht="15.75" hidden="1">
      <c r="A764" s="344"/>
      <c r="B764" s="344"/>
      <c r="C764" s="348" t="s">
        <v>432</v>
      </c>
      <c r="E764" s="345"/>
      <c r="F764" s="341"/>
      <c r="G764" s="341"/>
      <c r="H764" s="341"/>
    </row>
    <row r="765" spans="1:8" s="338" customFormat="1" hidden="1">
      <c r="A765" s="344"/>
      <c r="B765" s="344"/>
      <c r="C765" s="344"/>
      <c r="D765" s="344"/>
      <c r="E765" s="345"/>
      <c r="F765" s="341"/>
      <c r="G765" s="341"/>
      <c r="H765" s="341"/>
    </row>
    <row r="766" spans="1:8" s="338" customFormat="1" hidden="1">
      <c r="A766" s="344"/>
      <c r="B766" s="344"/>
      <c r="C766" s="344"/>
      <c r="D766" s="344"/>
      <c r="E766" s="345"/>
      <c r="F766" s="341"/>
      <c r="G766" s="341"/>
      <c r="H766" s="341"/>
    </row>
    <row r="767" spans="1:8" s="338" customFormat="1" hidden="1">
      <c r="A767" s="344"/>
      <c r="B767" s="344"/>
      <c r="C767" s="344"/>
      <c r="D767" s="344"/>
      <c r="E767" s="345"/>
      <c r="F767" s="341"/>
      <c r="G767" s="341"/>
      <c r="H767" s="341"/>
    </row>
    <row r="768" spans="1:8" s="338" customFormat="1" hidden="1">
      <c r="A768" s="344"/>
      <c r="B768" s="344"/>
      <c r="C768" s="344"/>
      <c r="D768" s="344"/>
      <c r="E768" s="345"/>
      <c r="F768" s="341"/>
      <c r="G768" s="341"/>
      <c r="H768" s="341"/>
    </row>
    <row r="769" spans="1:8" s="338" customFormat="1" hidden="1">
      <c r="A769" s="344"/>
      <c r="B769" s="344"/>
      <c r="C769" s="344"/>
      <c r="D769" s="344"/>
      <c r="E769" s="345"/>
      <c r="F769" s="341"/>
      <c r="G769" s="341"/>
      <c r="H769" s="341"/>
    </row>
    <row r="770" spans="1:8" s="338" customFormat="1" hidden="1">
      <c r="A770" s="344"/>
      <c r="B770" s="344"/>
      <c r="C770" s="344"/>
      <c r="D770" s="344"/>
      <c r="E770" s="345"/>
      <c r="F770" s="341"/>
      <c r="G770" s="341"/>
      <c r="H770" s="341"/>
    </row>
    <row r="771" spans="1:8" s="338" customFormat="1" hidden="1">
      <c r="A771" s="344"/>
      <c r="B771" s="344"/>
      <c r="C771" s="344"/>
      <c r="D771" s="344"/>
      <c r="E771" s="345"/>
      <c r="F771" s="341"/>
      <c r="G771" s="341"/>
      <c r="H771" s="341"/>
    </row>
    <row r="772" spans="1:8" s="338" customFormat="1" hidden="1">
      <c r="A772" s="344"/>
      <c r="B772" s="344"/>
      <c r="C772" s="344"/>
      <c r="D772" s="344"/>
      <c r="E772" s="345"/>
      <c r="F772" s="341"/>
      <c r="G772" s="341"/>
      <c r="H772" s="341"/>
    </row>
    <row r="773" spans="1:8" s="338" customFormat="1">
      <c r="A773" s="344"/>
      <c r="B773" s="344"/>
      <c r="C773" s="344"/>
      <c r="D773" s="344"/>
      <c r="E773" s="345"/>
      <c r="F773" s="341"/>
      <c r="G773" s="341"/>
      <c r="H773" s="341"/>
    </row>
    <row r="774" spans="1:8" s="338" customFormat="1">
      <c r="A774" s="344"/>
      <c r="B774" s="344"/>
      <c r="C774" s="344"/>
      <c r="D774" s="344"/>
      <c r="E774" s="345"/>
      <c r="F774" s="341"/>
      <c r="G774" s="341"/>
      <c r="H774" s="341"/>
    </row>
    <row r="775" spans="1:8" s="338" customFormat="1">
      <c r="A775" s="344"/>
      <c r="B775" s="344"/>
      <c r="C775" s="344"/>
      <c r="D775" s="344"/>
      <c r="E775" s="345"/>
      <c r="F775" s="341"/>
      <c r="G775" s="341"/>
      <c r="H775" s="341"/>
    </row>
    <row r="776" spans="1:8" s="338" customFormat="1">
      <c r="A776" s="344"/>
      <c r="B776" s="344"/>
      <c r="C776" s="344"/>
      <c r="D776" s="349"/>
      <c r="E776" s="345"/>
      <c r="F776" s="341"/>
      <c r="G776" s="341"/>
      <c r="H776" s="341"/>
    </row>
    <row r="777" spans="1:8" s="338" customFormat="1">
      <c r="A777" s="344"/>
      <c r="B777" s="344"/>
      <c r="C777" s="344"/>
      <c r="D777" s="344"/>
      <c r="E777" s="345"/>
      <c r="F777" s="341"/>
      <c r="G777" s="341"/>
      <c r="H777" s="341"/>
    </row>
    <row r="778" spans="1:8" s="338" customFormat="1">
      <c r="A778" s="344"/>
      <c r="B778" s="344"/>
      <c r="C778" s="344"/>
      <c r="D778" s="344"/>
      <c r="E778" s="345"/>
      <c r="F778" s="341"/>
      <c r="G778" s="341"/>
      <c r="H778" s="341"/>
    </row>
    <row r="779" spans="1:8" s="338" customFormat="1">
      <c r="A779" s="344"/>
      <c r="B779" s="344"/>
      <c r="C779" s="344"/>
      <c r="D779" s="344"/>
      <c r="E779" s="345"/>
      <c r="F779" s="341"/>
      <c r="G779" s="341"/>
      <c r="H779" s="341"/>
    </row>
    <row r="780" spans="1:8" s="338" customFormat="1">
      <c r="A780" s="344"/>
      <c r="B780" s="344"/>
      <c r="C780" s="344"/>
      <c r="D780" s="344"/>
      <c r="E780" s="345"/>
      <c r="F780" s="341"/>
      <c r="G780" s="341"/>
      <c r="H780" s="341"/>
    </row>
    <row r="781" spans="1:8" s="338" customFormat="1">
      <c r="A781" s="344"/>
      <c r="B781" s="344"/>
      <c r="C781" s="344"/>
      <c r="D781" s="344"/>
      <c r="E781" s="345"/>
      <c r="F781" s="341"/>
      <c r="G781" s="341"/>
      <c r="H781" s="341"/>
    </row>
    <row r="782" spans="1:8" s="338" customFormat="1">
      <c r="A782" s="344"/>
      <c r="B782" s="344"/>
      <c r="C782" s="344"/>
      <c r="D782" s="344"/>
      <c r="E782" s="345"/>
      <c r="F782" s="341"/>
      <c r="G782" s="341"/>
      <c r="H782" s="341"/>
    </row>
    <row r="783" spans="1:8" s="338" customFormat="1">
      <c r="A783" s="344"/>
      <c r="B783" s="344"/>
      <c r="C783" s="344"/>
      <c r="D783" s="344"/>
      <c r="E783" s="345"/>
      <c r="F783" s="341"/>
      <c r="G783" s="341"/>
      <c r="H783" s="341"/>
    </row>
    <row r="784" spans="1:8" s="338" customFormat="1">
      <c r="A784" s="344"/>
      <c r="B784" s="344"/>
      <c r="C784" s="344"/>
      <c r="D784" s="344"/>
      <c r="E784" s="345"/>
      <c r="F784" s="341"/>
      <c r="G784" s="341"/>
      <c r="H784" s="341"/>
    </row>
    <row r="785" spans="1:8" s="338" customFormat="1">
      <c r="A785" s="344"/>
      <c r="B785" s="344"/>
      <c r="C785" s="344"/>
      <c r="D785" s="344"/>
      <c r="E785" s="345"/>
      <c r="F785" s="341"/>
      <c r="G785" s="341"/>
      <c r="H785" s="341"/>
    </row>
    <row r="786" spans="1:8" s="338" customFormat="1">
      <c r="A786" s="344"/>
      <c r="B786" s="344"/>
      <c r="C786" s="344"/>
      <c r="D786" s="344"/>
      <c r="E786" s="345"/>
      <c r="F786" s="341"/>
      <c r="G786" s="341"/>
      <c r="H786" s="341"/>
    </row>
    <row r="787" spans="1:8" s="338" customFormat="1">
      <c r="A787" s="344"/>
      <c r="B787" s="344"/>
      <c r="C787" s="344"/>
      <c r="D787" s="344"/>
      <c r="E787" s="345"/>
      <c r="F787" s="341"/>
      <c r="G787" s="341"/>
      <c r="H787" s="341"/>
    </row>
    <row r="788" spans="1:8" s="338" customFormat="1">
      <c r="A788" s="344"/>
      <c r="B788" s="344"/>
      <c r="C788" s="344"/>
      <c r="D788" s="344"/>
      <c r="E788" s="345"/>
      <c r="F788" s="341"/>
      <c r="G788" s="341"/>
      <c r="H788" s="341"/>
    </row>
    <row r="789" spans="1:8" s="338" customFormat="1">
      <c r="A789" s="344"/>
      <c r="B789" s="344"/>
      <c r="C789" s="344"/>
      <c r="D789" s="344"/>
      <c r="E789" s="345"/>
      <c r="F789" s="341"/>
      <c r="G789" s="341"/>
      <c r="H789" s="341"/>
    </row>
    <row r="790" spans="1:8" s="338" customFormat="1">
      <c r="A790" s="344"/>
      <c r="B790" s="344"/>
      <c r="C790" s="344"/>
      <c r="D790" s="344"/>
      <c r="E790" s="345"/>
      <c r="F790" s="341"/>
      <c r="G790" s="341"/>
      <c r="H790" s="341"/>
    </row>
    <row r="791" spans="1:8" s="338" customFormat="1">
      <c r="A791" s="344"/>
      <c r="B791" s="344"/>
      <c r="C791" s="350"/>
      <c r="D791" s="350"/>
      <c r="E791" s="351"/>
      <c r="F791" s="352"/>
      <c r="G791" s="341"/>
      <c r="H791" s="341"/>
    </row>
    <row r="792" spans="1:8" s="338" customFormat="1">
      <c r="A792" s="344"/>
      <c r="B792" s="344"/>
      <c r="C792" s="344"/>
      <c r="D792" s="344"/>
      <c r="E792" s="345"/>
      <c r="F792" s="341"/>
      <c r="G792" s="341"/>
      <c r="H792" s="341"/>
    </row>
    <row r="793" spans="1:8" s="338" customFormat="1">
      <c r="A793" s="344"/>
      <c r="B793" s="344"/>
      <c r="C793" s="344"/>
      <c r="D793" s="344"/>
      <c r="E793" s="345"/>
      <c r="F793" s="341"/>
      <c r="G793" s="341"/>
      <c r="H793" s="341"/>
    </row>
    <row r="794" spans="1:8" s="338" customFormat="1">
      <c r="A794" s="344"/>
      <c r="B794" s="344"/>
      <c r="C794" s="344"/>
      <c r="D794" s="344"/>
      <c r="E794" s="345"/>
      <c r="F794" s="341"/>
      <c r="G794" s="341"/>
      <c r="H794" s="341"/>
    </row>
    <row r="795" spans="1:8" s="338" customFormat="1">
      <c r="A795" s="344"/>
      <c r="B795" s="344"/>
      <c r="C795" s="344"/>
      <c r="D795" s="344"/>
      <c r="E795" s="345"/>
      <c r="F795" s="341"/>
      <c r="G795" s="341"/>
      <c r="H795" s="341"/>
    </row>
    <row r="796" spans="1:8" s="338" customFormat="1">
      <c r="A796" s="344"/>
      <c r="B796" s="344"/>
      <c r="C796" s="344"/>
      <c r="D796" s="344"/>
      <c r="E796" s="345"/>
      <c r="F796" s="341"/>
      <c r="G796" s="341"/>
      <c r="H796" s="341"/>
    </row>
    <row r="797" spans="1:8" s="338" customFormat="1">
      <c r="A797" s="344"/>
      <c r="B797" s="344"/>
      <c r="C797" s="344"/>
      <c r="D797" s="344"/>
      <c r="E797" s="345"/>
      <c r="F797" s="341"/>
      <c r="G797" s="341"/>
      <c r="H797" s="341"/>
    </row>
    <row r="798" spans="1:8" s="338" customFormat="1">
      <c r="A798" s="344"/>
      <c r="B798" s="344"/>
      <c r="C798" s="344"/>
      <c r="D798" s="344"/>
      <c r="E798" s="345"/>
      <c r="F798" s="341"/>
      <c r="G798" s="341"/>
      <c r="H798" s="341"/>
    </row>
    <row r="799" spans="1:8" s="338" customFormat="1">
      <c r="A799" s="344"/>
      <c r="B799" s="344"/>
      <c r="C799" s="344"/>
      <c r="D799" s="344"/>
      <c r="E799" s="345"/>
      <c r="F799" s="341"/>
      <c r="G799" s="341"/>
      <c r="H799" s="341"/>
    </row>
    <row r="800" spans="1:8" s="338" customFormat="1">
      <c r="A800" s="344"/>
      <c r="B800" s="344"/>
      <c r="C800" s="344"/>
      <c r="D800" s="344"/>
      <c r="E800" s="345"/>
      <c r="F800" s="341"/>
      <c r="G800" s="341"/>
      <c r="H800" s="341"/>
    </row>
    <row r="801" spans="1:8" s="338" customFormat="1">
      <c r="A801" s="344"/>
      <c r="B801" s="344"/>
      <c r="C801" s="350"/>
      <c r="D801" s="350"/>
      <c r="E801" s="351"/>
      <c r="F801" s="352"/>
      <c r="G801" s="341"/>
      <c r="H801" s="341"/>
    </row>
    <row r="802" spans="1:8" s="338" customFormat="1">
      <c r="A802" s="344"/>
      <c r="B802" s="344"/>
      <c r="C802" s="344"/>
      <c r="D802" s="344"/>
      <c r="E802" s="345"/>
      <c r="F802" s="341"/>
      <c r="G802" s="341"/>
      <c r="H802" s="341"/>
    </row>
    <row r="803" spans="1:8" s="338" customFormat="1">
      <c r="A803" s="344"/>
      <c r="B803" s="344"/>
      <c r="C803" s="344"/>
      <c r="D803" s="344"/>
      <c r="E803" s="345"/>
      <c r="F803" s="341"/>
      <c r="G803" s="341"/>
      <c r="H803" s="341"/>
    </row>
    <row r="804" spans="1:8" s="338" customFormat="1">
      <c r="A804" s="344"/>
      <c r="B804" s="344"/>
      <c r="C804" s="344"/>
      <c r="D804" s="344"/>
      <c r="E804" s="345"/>
      <c r="F804" s="341"/>
      <c r="G804" s="341"/>
      <c r="H804" s="341"/>
    </row>
    <row r="805" spans="1:8" s="338" customFormat="1">
      <c r="A805" s="344"/>
      <c r="B805" s="344"/>
      <c r="C805" s="344"/>
      <c r="D805" s="344"/>
      <c r="E805" s="345"/>
      <c r="F805" s="341"/>
      <c r="G805" s="341"/>
      <c r="H805" s="341"/>
    </row>
    <row r="806" spans="1:8" s="338" customFormat="1">
      <c r="A806" s="344"/>
      <c r="B806" s="344"/>
      <c r="C806" s="344"/>
      <c r="D806" s="344"/>
      <c r="E806" s="345"/>
      <c r="F806" s="341"/>
      <c r="G806" s="341"/>
      <c r="H806" s="341"/>
    </row>
    <row r="807" spans="1:8" s="338" customFormat="1">
      <c r="A807" s="344"/>
      <c r="B807" s="344"/>
      <c r="C807" s="344"/>
      <c r="D807" s="344"/>
      <c r="E807" s="345"/>
      <c r="F807" s="341"/>
      <c r="G807" s="341"/>
      <c r="H807" s="341"/>
    </row>
    <row r="808" spans="1:8" s="338" customFormat="1">
      <c r="A808" s="344"/>
      <c r="B808" s="344"/>
      <c r="C808" s="344"/>
      <c r="D808" s="344"/>
      <c r="E808" s="345"/>
      <c r="F808" s="341"/>
      <c r="G808" s="341"/>
      <c r="H808" s="341"/>
    </row>
    <row r="809" spans="1:8" s="338" customFormat="1">
      <c r="A809" s="344"/>
      <c r="B809" s="344"/>
      <c r="C809" s="344"/>
      <c r="D809" s="344"/>
      <c r="E809" s="345"/>
      <c r="F809" s="341"/>
      <c r="G809" s="341"/>
      <c r="H809" s="341"/>
    </row>
    <row r="810" spans="1:8" s="338" customFormat="1">
      <c r="A810" s="344"/>
      <c r="B810" s="344"/>
      <c r="C810" s="344"/>
      <c r="D810" s="344"/>
      <c r="E810" s="345"/>
      <c r="F810" s="341"/>
      <c r="G810" s="341"/>
      <c r="H810" s="341"/>
    </row>
    <row r="811" spans="1:8" s="338" customFormat="1">
      <c r="A811" s="344"/>
      <c r="B811" s="344"/>
      <c r="C811" s="344"/>
      <c r="D811" s="344"/>
      <c r="E811" s="345"/>
      <c r="F811" s="341"/>
      <c r="G811" s="341"/>
      <c r="H811" s="341"/>
    </row>
    <row r="812" spans="1:8" s="338" customFormat="1">
      <c r="A812" s="344"/>
      <c r="B812" s="344"/>
      <c r="C812" s="344"/>
      <c r="D812" s="344"/>
      <c r="E812" s="345"/>
      <c r="F812" s="341"/>
      <c r="G812" s="341"/>
      <c r="H812" s="341"/>
    </row>
    <row r="813" spans="1:8" s="338" customFormat="1">
      <c r="A813" s="344"/>
      <c r="B813" s="344"/>
      <c r="C813" s="344"/>
      <c r="D813" s="344"/>
      <c r="E813" s="345"/>
      <c r="F813" s="341"/>
      <c r="G813" s="341"/>
      <c r="H813" s="341"/>
    </row>
    <row r="814" spans="1:8" s="338" customFormat="1">
      <c r="A814" s="344"/>
      <c r="B814" s="344"/>
      <c r="C814" s="344"/>
      <c r="D814" s="344"/>
      <c r="E814" s="345"/>
      <c r="F814" s="341"/>
      <c r="G814" s="341"/>
      <c r="H814" s="341"/>
    </row>
    <row r="815" spans="1:8" s="338" customFormat="1">
      <c r="A815" s="344"/>
      <c r="B815" s="344"/>
      <c r="C815" s="344"/>
      <c r="D815" s="344"/>
      <c r="E815" s="345"/>
      <c r="F815" s="341"/>
      <c r="G815" s="341"/>
      <c r="H815" s="341"/>
    </row>
    <row r="816" spans="1:8" s="338" customFormat="1">
      <c r="A816" s="344"/>
      <c r="B816" s="344"/>
      <c r="C816" s="344"/>
      <c r="D816" s="344"/>
      <c r="E816" s="345"/>
      <c r="F816" s="341"/>
      <c r="G816" s="341"/>
      <c r="H816" s="341"/>
    </row>
    <row r="817" spans="1:8" s="338" customFormat="1">
      <c r="A817" s="344"/>
      <c r="B817" s="344"/>
      <c r="C817" s="344"/>
      <c r="D817" s="344"/>
      <c r="E817" s="345"/>
      <c r="F817" s="341"/>
      <c r="G817" s="341"/>
      <c r="H817" s="341"/>
    </row>
    <row r="818" spans="1:8" s="338" customFormat="1">
      <c r="A818" s="344"/>
      <c r="B818" s="344"/>
      <c r="C818" s="344"/>
      <c r="D818" s="344"/>
      <c r="E818" s="345"/>
      <c r="F818" s="341"/>
      <c r="G818" s="341"/>
      <c r="H818" s="341"/>
    </row>
    <row r="819" spans="1:8" s="338" customFormat="1">
      <c r="A819" s="344"/>
      <c r="B819" s="344"/>
      <c r="C819" s="344"/>
      <c r="D819" s="344"/>
      <c r="E819" s="345"/>
      <c r="F819" s="341"/>
      <c r="G819" s="341"/>
      <c r="H819" s="341"/>
    </row>
    <row r="820" spans="1:8" s="338" customFormat="1">
      <c r="A820" s="344"/>
      <c r="B820" s="344"/>
      <c r="C820" s="344"/>
      <c r="D820" s="344"/>
      <c r="E820" s="345"/>
      <c r="F820" s="341"/>
      <c r="G820" s="341"/>
      <c r="H820" s="341"/>
    </row>
    <row r="821" spans="1:8" s="338" customFormat="1">
      <c r="A821" s="344"/>
      <c r="B821" s="344"/>
      <c r="C821" s="344"/>
      <c r="D821" s="344"/>
      <c r="E821" s="345"/>
      <c r="F821" s="341"/>
      <c r="G821" s="341"/>
      <c r="H821" s="341"/>
    </row>
    <row r="822" spans="1:8" s="338" customFormat="1">
      <c r="A822" s="344"/>
      <c r="B822" s="344"/>
      <c r="C822" s="344"/>
      <c r="D822" s="344"/>
      <c r="E822" s="345"/>
      <c r="F822" s="341"/>
      <c r="G822" s="341"/>
      <c r="H822" s="341"/>
    </row>
    <row r="823" spans="1:8" s="338" customFormat="1">
      <c r="A823" s="344"/>
      <c r="B823" s="344"/>
      <c r="C823" s="344"/>
      <c r="D823" s="344"/>
      <c r="E823" s="345"/>
      <c r="F823" s="341"/>
      <c r="G823" s="341"/>
      <c r="H823" s="341"/>
    </row>
    <row r="824" spans="1:8" s="338" customFormat="1">
      <c r="A824" s="344"/>
      <c r="B824" s="344"/>
      <c r="C824" s="344"/>
      <c r="D824" s="344"/>
      <c r="E824" s="345"/>
      <c r="F824" s="341"/>
      <c r="G824" s="341"/>
      <c r="H824" s="341"/>
    </row>
    <row r="825" spans="1:8" s="338" customFormat="1">
      <c r="A825" s="344"/>
      <c r="B825" s="344"/>
      <c r="C825" s="344"/>
      <c r="D825" s="344"/>
      <c r="E825" s="345"/>
      <c r="F825" s="341"/>
      <c r="G825" s="341"/>
      <c r="H825" s="341"/>
    </row>
    <row r="826" spans="1:8" s="338" customFormat="1">
      <c r="A826" s="344"/>
      <c r="B826" s="344"/>
      <c r="C826" s="344"/>
      <c r="D826" s="344"/>
      <c r="E826" s="345"/>
      <c r="F826" s="341"/>
      <c r="G826" s="341"/>
      <c r="H826" s="341"/>
    </row>
    <row r="827" spans="1:8" s="338" customFormat="1">
      <c r="A827" s="344"/>
      <c r="B827" s="344"/>
      <c r="C827" s="344"/>
      <c r="D827" s="344"/>
      <c r="E827" s="345"/>
      <c r="F827" s="341"/>
      <c r="G827" s="341"/>
      <c r="H827" s="341"/>
    </row>
    <row r="828" spans="1:8" s="338" customFormat="1">
      <c r="A828" s="344"/>
      <c r="B828" s="344"/>
      <c r="C828" s="344"/>
      <c r="D828" s="344"/>
      <c r="E828" s="345"/>
      <c r="F828" s="341"/>
      <c r="G828" s="341"/>
      <c r="H828" s="341"/>
    </row>
    <row r="829" spans="1:8" s="338" customFormat="1">
      <c r="A829" s="344"/>
      <c r="B829" s="344"/>
      <c r="C829" s="344"/>
      <c r="D829" s="344"/>
      <c r="E829" s="345"/>
      <c r="F829" s="341"/>
      <c r="G829" s="341"/>
      <c r="H829" s="341"/>
    </row>
    <row r="830" spans="1:8" s="338" customFormat="1">
      <c r="A830" s="344"/>
      <c r="B830" s="344"/>
      <c r="C830" s="344"/>
      <c r="D830" s="344"/>
      <c r="E830" s="345"/>
      <c r="F830" s="341"/>
      <c r="G830" s="341"/>
      <c r="H830" s="341"/>
    </row>
    <row r="831" spans="1:8" s="338" customFormat="1">
      <c r="A831" s="344"/>
      <c r="B831" s="344"/>
      <c r="C831" s="344"/>
      <c r="D831" s="344"/>
      <c r="E831" s="345"/>
      <c r="F831" s="341"/>
      <c r="G831" s="341"/>
      <c r="H831" s="341"/>
    </row>
    <row r="832" spans="1:8" s="338" customFormat="1">
      <c r="A832" s="344"/>
      <c r="B832" s="344"/>
      <c r="C832" s="344"/>
      <c r="D832" s="344"/>
      <c r="E832" s="345"/>
      <c r="F832" s="341"/>
      <c r="G832" s="341"/>
      <c r="H832" s="341"/>
    </row>
    <row r="833" spans="1:8" s="338" customFormat="1">
      <c r="A833" s="344"/>
      <c r="B833" s="344"/>
      <c r="C833" s="344"/>
      <c r="D833" s="344"/>
      <c r="E833" s="345"/>
      <c r="F833" s="341"/>
      <c r="G833" s="341"/>
      <c r="H833" s="341"/>
    </row>
    <row r="834" spans="1:8" s="338" customFormat="1">
      <c r="A834" s="344"/>
      <c r="B834" s="344"/>
      <c r="C834" s="344"/>
      <c r="D834" s="344"/>
      <c r="E834" s="345"/>
      <c r="F834" s="341"/>
      <c r="G834" s="341"/>
      <c r="H834" s="341"/>
    </row>
    <row r="835" spans="1:8" s="338" customFormat="1">
      <c r="A835" s="344"/>
      <c r="B835" s="344"/>
      <c r="C835" s="344"/>
      <c r="D835" s="344"/>
      <c r="E835" s="345"/>
      <c r="F835" s="341"/>
      <c r="G835" s="341"/>
      <c r="H835" s="341"/>
    </row>
    <row r="836" spans="1:8" s="338" customFormat="1">
      <c r="A836" s="344"/>
      <c r="B836" s="344"/>
      <c r="C836" s="344"/>
      <c r="D836" s="344"/>
      <c r="E836" s="345"/>
      <c r="F836" s="341"/>
      <c r="G836" s="341"/>
      <c r="H836" s="341"/>
    </row>
    <row r="837" spans="1:8" s="338" customFormat="1">
      <c r="A837" s="344"/>
      <c r="B837" s="344"/>
      <c r="C837" s="344"/>
      <c r="D837" s="344"/>
      <c r="E837" s="345"/>
      <c r="F837" s="341"/>
      <c r="G837" s="341"/>
      <c r="H837" s="341"/>
    </row>
    <row r="838" spans="1:8" s="338" customFormat="1">
      <c r="A838" s="344"/>
      <c r="B838" s="344"/>
      <c r="C838" s="344"/>
      <c r="D838" s="344"/>
      <c r="E838" s="345"/>
      <c r="F838" s="341"/>
      <c r="G838" s="341"/>
      <c r="H838" s="341"/>
    </row>
    <row r="839" spans="1:8" s="338" customFormat="1">
      <c r="A839" s="344"/>
      <c r="B839" s="344"/>
      <c r="C839" s="344"/>
      <c r="D839" s="344"/>
      <c r="E839" s="345"/>
      <c r="F839" s="341"/>
      <c r="G839" s="341"/>
      <c r="H839" s="341"/>
    </row>
    <row r="840" spans="1:8" s="338" customFormat="1">
      <c r="A840" s="344"/>
      <c r="B840" s="344"/>
      <c r="C840" s="344"/>
      <c r="D840" s="344"/>
      <c r="E840" s="345"/>
      <c r="F840" s="341"/>
      <c r="G840" s="341"/>
      <c r="H840" s="341"/>
    </row>
    <row r="841" spans="1:8" s="338" customFormat="1">
      <c r="A841" s="344"/>
      <c r="B841" s="344"/>
      <c r="C841" s="344"/>
      <c r="D841" s="344"/>
      <c r="E841" s="345"/>
      <c r="F841" s="341"/>
      <c r="G841" s="341"/>
      <c r="H841" s="341"/>
    </row>
    <row r="842" spans="1:8" s="338" customFormat="1">
      <c r="A842" s="344"/>
      <c r="B842" s="344"/>
      <c r="C842" s="344"/>
      <c r="D842" s="344"/>
      <c r="E842" s="345"/>
      <c r="F842" s="341"/>
      <c r="G842" s="341"/>
      <c r="H842" s="341"/>
    </row>
    <row r="843" spans="1:8" s="338" customFormat="1">
      <c r="A843" s="344"/>
      <c r="B843" s="344"/>
      <c r="C843" s="344"/>
      <c r="D843" s="344"/>
      <c r="E843" s="345"/>
      <c r="F843" s="341"/>
      <c r="G843" s="341"/>
      <c r="H843" s="341"/>
    </row>
    <row r="844" spans="1:8" s="338" customFormat="1">
      <c r="A844" s="344"/>
      <c r="B844" s="344"/>
      <c r="C844" s="344"/>
      <c r="D844" s="344"/>
      <c r="E844" s="345"/>
      <c r="F844" s="341"/>
      <c r="G844" s="341"/>
      <c r="H844" s="341"/>
    </row>
    <row r="845" spans="1:8" s="338" customFormat="1">
      <c r="A845" s="344"/>
      <c r="B845" s="344"/>
      <c r="C845" s="344"/>
      <c r="D845" s="344"/>
      <c r="E845" s="345"/>
      <c r="F845" s="341"/>
      <c r="G845" s="341"/>
      <c r="H845" s="341"/>
    </row>
    <row r="846" spans="1:8" s="338" customFormat="1">
      <c r="A846" s="344"/>
      <c r="B846" s="344"/>
      <c r="C846" s="344"/>
      <c r="D846" s="344"/>
      <c r="E846" s="345"/>
      <c r="F846" s="341"/>
      <c r="G846" s="341"/>
      <c r="H846" s="341"/>
    </row>
    <row r="847" spans="1:8" s="338" customFormat="1">
      <c r="A847" s="344"/>
      <c r="B847" s="344"/>
      <c r="C847" s="344"/>
      <c r="D847" s="344"/>
      <c r="E847" s="345"/>
      <c r="F847" s="341"/>
      <c r="G847" s="341"/>
      <c r="H847" s="341"/>
    </row>
    <row r="848" spans="1:8" s="338" customFormat="1">
      <c r="A848" s="344"/>
      <c r="B848" s="344"/>
      <c r="C848" s="344"/>
      <c r="D848" s="344"/>
      <c r="E848" s="345"/>
      <c r="F848" s="341"/>
      <c r="G848" s="341"/>
      <c r="H848" s="341"/>
    </row>
    <row r="849" spans="1:8" s="338" customFormat="1">
      <c r="A849" s="344"/>
      <c r="B849" s="344"/>
      <c r="C849" s="344"/>
      <c r="D849" s="344"/>
      <c r="E849" s="345"/>
      <c r="F849" s="341"/>
      <c r="G849" s="341"/>
      <c r="H849" s="341"/>
    </row>
    <row r="850" spans="1:8" s="338" customFormat="1">
      <c r="A850" s="344"/>
      <c r="B850" s="344"/>
      <c r="C850" s="344"/>
      <c r="D850" s="344"/>
      <c r="E850" s="345"/>
      <c r="F850" s="341"/>
      <c r="G850" s="341"/>
      <c r="H850" s="341"/>
    </row>
    <row r="851" spans="1:8" s="338" customFormat="1">
      <c r="A851" s="344"/>
      <c r="B851" s="344"/>
      <c r="C851" s="344"/>
      <c r="D851" s="344"/>
      <c r="E851" s="345"/>
      <c r="F851" s="341"/>
      <c r="G851" s="341"/>
      <c r="H851" s="341"/>
    </row>
    <row r="852" spans="1:8" s="338" customFormat="1">
      <c r="A852" s="344"/>
      <c r="B852" s="344"/>
      <c r="C852" s="344"/>
      <c r="D852" s="344"/>
      <c r="E852" s="345"/>
      <c r="F852" s="341"/>
      <c r="G852" s="341"/>
      <c r="H852" s="341"/>
    </row>
    <row r="853" spans="1:8" s="338" customFormat="1">
      <c r="A853" s="344"/>
      <c r="B853" s="344"/>
      <c r="C853" s="344"/>
      <c r="D853" s="344"/>
      <c r="E853" s="345"/>
      <c r="F853" s="341"/>
      <c r="G853" s="341"/>
      <c r="H853" s="341"/>
    </row>
    <row r="854" spans="1:8" s="338" customFormat="1">
      <c r="A854" s="344"/>
      <c r="B854" s="344"/>
      <c r="C854" s="344"/>
      <c r="D854" s="344"/>
      <c r="E854" s="345"/>
      <c r="F854" s="341"/>
      <c r="G854" s="341"/>
      <c r="H854" s="341"/>
    </row>
    <row r="855" spans="1:8" s="338" customFormat="1">
      <c r="A855" s="344"/>
      <c r="B855" s="344"/>
      <c r="C855" s="344"/>
      <c r="D855" s="344"/>
      <c r="E855" s="345"/>
      <c r="F855" s="341"/>
      <c r="G855" s="341"/>
      <c r="H855" s="341"/>
    </row>
    <row r="856" spans="1:8" s="338" customFormat="1">
      <c r="A856" s="344"/>
      <c r="B856" s="344"/>
      <c r="C856" s="344"/>
      <c r="D856" s="344"/>
      <c r="E856" s="345"/>
      <c r="F856" s="341"/>
      <c r="G856" s="341"/>
      <c r="H856" s="341"/>
    </row>
    <row r="857" spans="1:8" s="338" customFormat="1">
      <c r="A857" s="344"/>
      <c r="B857" s="344"/>
      <c r="C857" s="344"/>
      <c r="D857" s="344"/>
      <c r="E857" s="345"/>
      <c r="F857" s="341"/>
      <c r="G857" s="341"/>
      <c r="H857" s="341"/>
    </row>
    <row r="858" spans="1:8" s="338" customFormat="1">
      <c r="A858" s="344"/>
      <c r="B858" s="344"/>
      <c r="C858" s="344"/>
      <c r="D858" s="344"/>
      <c r="E858" s="345"/>
      <c r="F858" s="341"/>
      <c r="G858" s="341"/>
      <c r="H858" s="341"/>
    </row>
    <row r="859" spans="1:8" s="338" customFormat="1">
      <c r="A859" s="344"/>
      <c r="B859" s="344"/>
      <c r="C859" s="344"/>
      <c r="D859" s="344"/>
      <c r="E859" s="345"/>
      <c r="F859" s="341"/>
      <c r="G859" s="341"/>
      <c r="H859" s="341"/>
    </row>
    <row r="860" spans="1:8" s="338" customFormat="1">
      <c r="A860" s="344"/>
      <c r="B860" s="344"/>
      <c r="C860" s="344"/>
      <c r="D860" s="344"/>
      <c r="E860" s="345"/>
      <c r="F860" s="341"/>
      <c r="G860" s="341"/>
      <c r="H860" s="341"/>
    </row>
    <row r="861" spans="1:8" s="338" customFormat="1">
      <c r="A861" s="344"/>
      <c r="B861" s="344"/>
      <c r="C861" s="344"/>
      <c r="D861" s="344"/>
      <c r="E861" s="345"/>
      <c r="F861" s="341"/>
      <c r="G861" s="341"/>
      <c r="H861" s="341"/>
    </row>
    <row r="862" spans="1:8" s="338" customFormat="1">
      <c r="A862" s="344"/>
      <c r="B862" s="344"/>
      <c r="C862" s="344"/>
      <c r="D862" s="344"/>
      <c r="E862" s="345"/>
      <c r="F862" s="341"/>
      <c r="G862" s="341"/>
      <c r="H862" s="341"/>
    </row>
    <row r="863" spans="1:8" s="338" customFormat="1">
      <c r="A863" s="344"/>
      <c r="B863" s="344"/>
      <c r="C863" s="344"/>
      <c r="D863" s="344"/>
      <c r="E863" s="345"/>
      <c r="F863" s="341"/>
      <c r="G863" s="341"/>
      <c r="H863" s="341"/>
    </row>
    <row r="864" spans="1:8" s="338" customFormat="1">
      <c r="A864" s="344"/>
      <c r="B864" s="344"/>
      <c r="C864" s="344"/>
      <c r="D864" s="344"/>
      <c r="E864" s="345"/>
      <c r="F864" s="341"/>
      <c r="G864" s="341"/>
      <c r="H864" s="341"/>
    </row>
    <row r="865" spans="1:8" s="338" customFormat="1">
      <c r="A865" s="344"/>
      <c r="B865" s="344"/>
      <c r="C865" s="344"/>
      <c r="D865" s="344"/>
      <c r="E865" s="345"/>
      <c r="F865" s="341"/>
      <c r="G865" s="341"/>
      <c r="H865" s="341"/>
    </row>
    <row r="866" spans="1:8" s="338" customFormat="1">
      <c r="A866" s="344"/>
      <c r="B866" s="344"/>
      <c r="C866" s="344"/>
      <c r="D866" s="344"/>
      <c r="E866" s="345"/>
      <c r="F866" s="341"/>
      <c r="G866" s="341"/>
      <c r="H866" s="341"/>
    </row>
    <row r="867" spans="1:8" s="338" customFormat="1">
      <c r="A867" s="344"/>
      <c r="B867" s="344"/>
      <c r="C867" s="344"/>
      <c r="D867" s="344"/>
      <c r="E867" s="345"/>
      <c r="F867" s="341"/>
      <c r="G867" s="341"/>
      <c r="H867" s="341"/>
    </row>
    <row r="868" spans="1:8" s="338" customFormat="1">
      <c r="A868" s="344"/>
      <c r="B868" s="344"/>
      <c r="C868" s="344"/>
      <c r="D868" s="344"/>
      <c r="E868" s="345"/>
      <c r="F868" s="341"/>
      <c r="G868" s="341"/>
      <c r="H868" s="341"/>
    </row>
    <row r="869" spans="1:8" s="338" customFormat="1">
      <c r="A869" s="344"/>
      <c r="B869" s="344"/>
      <c r="C869" s="344"/>
      <c r="D869" s="344"/>
      <c r="E869" s="345"/>
      <c r="F869" s="341"/>
      <c r="G869" s="341"/>
      <c r="H869" s="341"/>
    </row>
    <row r="870" spans="1:8" s="338" customFormat="1">
      <c r="A870" s="344"/>
      <c r="B870" s="344"/>
      <c r="C870" s="344"/>
      <c r="D870" s="344"/>
      <c r="E870" s="345"/>
      <c r="F870" s="341"/>
      <c r="G870" s="341"/>
      <c r="H870" s="341"/>
    </row>
    <row r="871" spans="1:8" s="338" customFormat="1">
      <c r="A871" s="344"/>
      <c r="B871" s="344"/>
      <c r="C871" s="344"/>
      <c r="D871" s="344"/>
      <c r="E871" s="345"/>
      <c r="F871" s="341"/>
      <c r="G871" s="341"/>
      <c r="H871" s="341"/>
    </row>
    <row r="872" spans="1:8" s="338" customFormat="1">
      <c r="A872" s="344"/>
      <c r="B872" s="344"/>
      <c r="C872" s="344"/>
      <c r="D872" s="344"/>
      <c r="E872" s="345"/>
      <c r="F872" s="341"/>
      <c r="G872" s="341"/>
      <c r="H872" s="341"/>
    </row>
    <row r="873" spans="1:8" s="338" customFormat="1">
      <c r="A873" s="344"/>
      <c r="B873" s="344"/>
      <c r="C873" s="344"/>
      <c r="D873" s="344"/>
      <c r="E873" s="345"/>
      <c r="F873" s="341"/>
      <c r="G873" s="341"/>
      <c r="H873" s="341"/>
    </row>
    <row r="874" spans="1:8" s="338" customFormat="1">
      <c r="A874" s="344"/>
      <c r="B874" s="344"/>
      <c r="C874" s="344"/>
      <c r="D874" s="344"/>
      <c r="E874" s="345"/>
      <c r="F874" s="341"/>
      <c r="G874" s="341"/>
      <c r="H874" s="341"/>
    </row>
    <row r="875" spans="1:8" s="338" customFormat="1">
      <c r="A875" s="344"/>
      <c r="B875" s="344"/>
      <c r="C875" s="344"/>
      <c r="D875" s="344"/>
      <c r="E875" s="345"/>
      <c r="F875" s="341"/>
      <c r="G875" s="341"/>
      <c r="H875" s="341"/>
    </row>
    <row r="876" spans="1:8" s="338" customFormat="1">
      <c r="A876" s="344"/>
      <c r="B876" s="344"/>
      <c r="C876" s="344"/>
      <c r="D876" s="344"/>
      <c r="E876" s="345"/>
      <c r="F876" s="341"/>
      <c r="G876" s="341"/>
      <c r="H876" s="341"/>
    </row>
    <row r="877" spans="1:8" s="338" customFormat="1">
      <c r="A877" s="344"/>
      <c r="B877" s="344"/>
      <c r="C877" s="344"/>
      <c r="D877" s="344"/>
      <c r="E877" s="345"/>
      <c r="F877" s="341"/>
      <c r="G877" s="341"/>
      <c r="H877" s="341"/>
    </row>
    <row r="878" spans="1:8" s="338" customFormat="1">
      <c r="A878" s="344"/>
      <c r="B878" s="344"/>
      <c r="C878" s="344"/>
      <c r="D878" s="344"/>
      <c r="E878" s="345"/>
      <c r="F878" s="341"/>
      <c r="G878" s="341"/>
      <c r="H878" s="341"/>
    </row>
    <row r="879" spans="1:8" s="338" customFormat="1">
      <c r="A879" s="344"/>
      <c r="B879" s="344"/>
      <c r="C879" s="344"/>
      <c r="D879" s="344"/>
      <c r="E879" s="345"/>
      <c r="F879" s="341"/>
      <c r="G879" s="341"/>
      <c r="H879" s="341"/>
    </row>
    <row r="880" spans="1:8" s="338" customFormat="1">
      <c r="A880" s="344"/>
      <c r="B880" s="344"/>
      <c r="C880" s="344"/>
      <c r="D880" s="344"/>
      <c r="E880" s="345"/>
      <c r="F880" s="341"/>
      <c r="G880" s="341"/>
      <c r="H880" s="341"/>
    </row>
    <row r="881" spans="1:8" s="338" customFormat="1">
      <c r="A881" s="344"/>
      <c r="B881" s="344"/>
      <c r="C881" s="344"/>
      <c r="D881" s="344"/>
      <c r="E881" s="345"/>
      <c r="F881" s="341"/>
      <c r="G881" s="341"/>
      <c r="H881" s="341"/>
    </row>
    <row r="882" spans="1:8" s="338" customFormat="1">
      <c r="A882" s="344"/>
      <c r="B882" s="344"/>
      <c r="C882" s="344"/>
      <c r="D882" s="344"/>
      <c r="E882" s="345"/>
      <c r="F882" s="341"/>
      <c r="G882" s="341"/>
      <c r="H882" s="341"/>
    </row>
    <row r="883" spans="1:8" s="338" customFormat="1">
      <c r="A883" s="344"/>
      <c r="B883" s="344"/>
      <c r="C883" s="344"/>
      <c r="D883" s="344"/>
      <c r="E883" s="345"/>
      <c r="F883" s="341"/>
      <c r="G883" s="341"/>
      <c r="H883" s="341"/>
    </row>
    <row r="884" spans="1:8" s="338" customFormat="1">
      <c r="A884" s="344"/>
      <c r="B884" s="344"/>
      <c r="C884" s="344"/>
      <c r="D884" s="344"/>
      <c r="E884" s="345"/>
      <c r="F884" s="341"/>
      <c r="G884" s="341"/>
      <c r="H884" s="341"/>
    </row>
    <row r="885" spans="1:8" s="338" customFormat="1">
      <c r="A885" s="344"/>
      <c r="B885" s="344"/>
      <c r="C885" s="344"/>
      <c r="D885" s="344"/>
      <c r="E885" s="345"/>
      <c r="F885" s="341"/>
      <c r="G885" s="341"/>
      <c r="H885" s="341"/>
    </row>
    <row r="886" spans="1:8" s="338" customFormat="1">
      <c r="A886" s="344"/>
      <c r="B886" s="344"/>
      <c r="C886" s="344"/>
      <c r="D886" s="344"/>
      <c r="E886" s="345"/>
      <c r="F886" s="341"/>
      <c r="G886" s="341"/>
      <c r="H886" s="341"/>
    </row>
    <row r="887" spans="1:8" s="338" customFormat="1">
      <c r="A887" s="344"/>
      <c r="B887" s="344"/>
      <c r="C887" s="344"/>
      <c r="D887" s="344"/>
      <c r="E887" s="345"/>
      <c r="F887" s="341"/>
      <c r="G887" s="341"/>
      <c r="H887" s="341"/>
    </row>
    <row r="888" spans="1:8" s="338" customFormat="1">
      <c r="A888" s="344"/>
      <c r="B888" s="344"/>
      <c r="C888" s="344"/>
      <c r="D888" s="344"/>
      <c r="E888" s="345"/>
      <c r="F888" s="341"/>
      <c r="G888" s="341"/>
      <c r="H888" s="341"/>
    </row>
    <row r="889" spans="1:8" s="338" customFormat="1">
      <c r="A889" s="344"/>
      <c r="B889" s="344"/>
      <c r="C889" s="344"/>
      <c r="D889" s="344"/>
      <c r="E889" s="345"/>
      <c r="F889" s="341"/>
      <c r="G889" s="341"/>
      <c r="H889" s="341"/>
    </row>
    <row r="890" spans="1:8" s="338" customFormat="1">
      <c r="A890" s="344"/>
      <c r="B890" s="344"/>
      <c r="C890" s="344"/>
      <c r="D890" s="344"/>
      <c r="E890" s="345"/>
      <c r="F890" s="341"/>
      <c r="G890" s="341"/>
      <c r="H890" s="341"/>
    </row>
    <row r="891" spans="1:8" s="338" customFormat="1">
      <c r="A891" s="344"/>
      <c r="B891" s="344"/>
      <c r="C891" s="344"/>
      <c r="D891" s="344"/>
      <c r="E891" s="345"/>
      <c r="F891" s="341"/>
      <c r="G891" s="341"/>
      <c r="H891" s="341"/>
    </row>
    <row r="892" spans="1:8" s="338" customFormat="1">
      <c r="A892" s="344"/>
      <c r="B892" s="344"/>
      <c r="C892" s="344"/>
      <c r="D892" s="344"/>
      <c r="E892" s="345"/>
      <c r="F892" s="341"/>
      <c r="G892" s="341"/>
      <c r="H892" s="341"/>
    </row>
    <row r="893" spans="1:8" s="338" customFormat="1">
      <c r="A893" s="344"/>
      <c r="B893" s="344"/>
      <c r="C893" s="344"/>
      <c r="D893" s="344"/>
      <c r="E893" s="345"/>
      <c r="F893" s="341"/>
      <c r="G893" s="341"/>
      <c r="H893" s="341"/>
    </row>
    <row r="894" spans="1:8" s="338" customFormat="1">
      <c r="A894" s="344"/>
      <c r="B894" s="344"/>
      <c r="C894" s="344"/>
      <c r="D894" s="344"/>
      <c r="E894" s="345"/>
      <c r="F894" s="341"/>
      <c r="G894" s="341"/>
      <c r="H894" s="341"/>
    </row>
    <row r="895" spans="1:8" s="338" customFormat="1">
      <c r="A895" s="344"/>
      <c r="B895" s="344"/>
      <c r="C895" s="344"/>
      <c r="D895" s="344"/>
      <c r="E895" s="345"/>
      <c r="F895" s="341"/>
      <c r="G895" s="341"/>
      <c r="H895" s="341"/>
    </row>
    <row r="896" spans="1:8" s="338" customFormat="1">
      <c r="A896" s="344"/>
      <c r="B896" s="344"/>
      <c r="C896" s="344"/>
      <c r="D896" s="344"/>
      <c r="E896" s="345"/>
      <c r="F896" s="341"/>
      <c r="G896" s="341"/>
      <c r="H896" s="341"/>
    </row>
    <row r="897" spans="1:8" s="338" customFormat="1">
      <c r="A897" s="344"/>
      <c r="B897" s="344"/>
      <c r="C897" s="344"/>
      <c r="D897" s="344"/>
      <c r="E897" s="345"/>
      <c r="F897" s="341"/>
      <c r="G897" s="341"/>
      <c r="H897" s="341"/>
    </row>
    <row r="898" spans="1:8" s="338" customFormat="1">
      <c r="A898" s="344"/>
      <c r="B898" s="344"/>
      <c r="C898" s="344"/>
      <c r="D898" s="344"/>
      <c r="E898" s="345"/>
      <c r="F898" s="341"/>
      <c r="G898" s="341"/>
      <c r="H898" s="341"/>
    </row>
    <row r="899" spans="1:8" s="338" customFormat="1">
      <c r="A899" s="344"/>
      <c r="B899" s="344"/>
      <c r="C899" s="344"/>
      <c r="D899" s="344"/>
      <c r="E899" s="345"/>
      <c r="F899" s="341"/>
      <c r="G899" s="341"/>
      <c r="H899" s="341"/>
    </row>
    <row r="900" spans="1:8" s="338" customFormat="1">
      <c r="A900" s="344"/>
      <c r="B900" s="344"/>
      <c r="C900" s="344"/>
      <c r="D900" s="344"/>
      <c r="E900" s="345"/>
      <c r="F900" s="341"/>
      <c r="G900" s="341"/>
      <c r="H900" s="341"/>
    </row>
    <row r="901" spans="1:8" s="338" customFormat="1">
      <c r="A901" s="344"/>
      <c r="B901" s="344"/>
      <c r="C901" s="344"/>
      <c r="D901" s="344"/>
      <c r="E901" s="345"/>
      <c r="F901" s="341"/>
      <c r="G901" s="341"/>
      <c r="H901" s="341"/>
    </row>
    <row r="902" spans="1:8" s="338" customFormat="1">
      <c r="A902" s="344"/>
      <c r="B902" s="344"/>
      <c r="C902" s="344"/>
      <c r="D902" s="344"/>
      <c r="E902" s="345"/>
      <c r="F902" s="341"/>
      <c r="G902" s="341"/>
      <c r="H902" s="341"/>
    </row>
    <row r="903" spans="1:8" s="338" customFormat="1">
      <c r="A903" s="344"/>
      <c r="B903" s="344"/>
      <c r="C903" s="344"/>
      <c r="D903" s="344"/>
      <c r="E903" s="345"/>
      <c r="F903" s="341"/>
      <c r="G903" s="341"/>
      <c r="H903" s="341"/>
    </row>
    <row r="904" spans="1:8" s="338" customFormat="1">
      <c r="A904" s="344"/>
      <c r="B904" s="344"/>
      <c r="C904" s="344"/>
      <c r="D904" s="344"/>
      <c r="E904" s="345"/>
      <c r="F904" s="341"/>
      <c r="G904" s="341"/>
      <c r="H904" s="341"/>
    </row>
    <row r="905" spans="1:8" s="338" customFormat="1">
      <c r="A905" s="344"/>
      <c r="B905" s="344"/>
      <c r="C905" s="344"/>
      <c r="D905" s="344"/>
      <c r="E905" s="345"/>
      <c r="F905" s="341"/>
      <c r="G905" s="341"/>
      <c r="H905" s="341"/>
    </row>
    <row r="906" spans="1:8" s="338" customFormat="1">
      <c r="A906" s="344"/>
      <c r="B906" s="344"/>
      <c r="C906" s="344"/>
      <c r="D906" s="344"/>
      <c r="E906" s="345"/>
      <c r="F906" s="341"/>
      <c r="G906" s="341"/>
      <c r="H906" s="341"/>
    </row>
    <row r="907" spans="1:8" s="338" customFormat="1">
      <c r="A907" s="344"/>
      <c r="B907" s="344"/>
      <c r="C907" s="344"/>
      <c r="D907" s="344"/>
      <c r="E907" s="345"/>
      <c r="F907" s="341"/>
      <c r="G907" s="341"/>
      <c r="H907" s="341"/>
    </row>
    <row r="908" spans="1:8" s="338" customFormat="1">
      <c r="A908" s="344"/>
      <c r="B908" s="344"/>
      <c r="C908" s="344"/>
      <c r="D908" s="344"/>
      <c r="E908" s="345"/>
      <c r="F908" s="341"/>
      <c r="G908" s="341"/>
      <c r="H908" s="341"/>
    </row>
    <row r="909" spans="1:8" s="338" customFormat="1">
      <c r="A909" s="344"/>
      <c r="B909" s="344"/>
      <c r="C909" s="344"/>
      <c r="D909" s="344"/>
      <c r="E909" s="345"/>
      <c r="F909" s="341"/>
      <c r="G909" s="341"/>
      <c r="H909" s="341"/>
    </row>
    <row r="910" spans="1:8" s="338" customFormat="1">
      <c r="A910" s="344"/>
      <c r="B910" s="344"/>
      <c r="C910" s="344"/>
      <c r="D910" s="344"/>
      <c r="E910" s="345"/>
      <c r="F910" s="341"/>
      <c r="G910" s="341"/>
      <c r="H910" s="341"/>
    </row>
    <row r="911" spans="1:8" s="338" customFormat="1">
      <c r="A911" s="344"/>
      <c r="B911" s="344"/>
      <c r="C911" s="344"/>
      <c r="D911" s="344"/>
      <c r="E911" s="345"/>
      <c r="F911" s="341"/>
      <c r="G911" s="341"/>
      <c r="H911" s="341"/>
    </row>
    <row r="912" spans="1:8" s="338" customFormat="1">
      <c r="A912" s="344"/>
      <c r="B912" s="344"/>
      <c r="C912" s="344"/>
      <c r="D912" s="344"/>
      <c r="E912" s="345"/>
      <c r="F912" s="341"/>
      <c r="G912" s="341"/>
      <c r="H912" s="341"/>
    </row>
    <row r="913" spans="1:8" s="338" customFormat="1">
      <c r="A913" s="344"/>
      <c r="B913" s="344"/>
      <c r="C913" s="344"/>
      <c r="D913" s="344"/>
      <c r="E913" s="345"/>
      <c r="F913" s="341"/>
      <c r="G913" s="341"/>
      <c r="H913" s="341"/>
    </row>
    <row r="914" spans="1:8" s="338" customFormat="1">
      <c r="A914" s="344"/>
      <c r="B914" s="344"/>
      <c r="C914" s="344"/>
      <c r="D914" s="344"/>
      <c r="E914" s="345"/>
      <c r="F914" s="341"/>
      <c r="G914" s="341"/>
      <c r="H914" s="341"/>
    </row>
    <row r="915" spans="1:8" s="338" customFormat="1">
      <c r="A915" s="344"/>
      <c r="B915" s="344"/>
      <c r="C915" s="344"/>
      <c r="D915" s="344"/>
      <c r="E915" s="345"/>
      <c r="F915" s="341"/>
      <c r="G915" s="341"/>
      <c r="H915" s="341"/>
    </row>
    <row r="916" spans="1:8" s="338" customFormat="1">
      <c r="A916" s="344"/>
      <c r="B916" s="344"/>
      <c r="C916" s="344"/>
      <c r="D916" s="344"/>
      <c r="E916" s="345"/>
      <c r="F916" s="341"/>
      <c r="G916" s="341"/>
      <c r="H916" s="341"/>
    </row>
    <row r="917" spans="1:8" s="338" customFormat="1">
      <c r="A917" s="344"/>
      <c r="B917" s="344"/>
      <c r="C917" s="344"/>
      <c r="D917" s="344"/>
      <c r="E917" s="345"/>
      <c r="F917" s="341"/>
      <c r="G917" s="341"/>
      <c r="H917" s="341"/>
    </row>
    <row r="918" spans="1:8" s="338" customFormat="1">
      <c r="A918" s="344"/>
      <c r="B918" s="344"/>
      <c r="C918" s="344"/>
      <c r="D918" s="344"/>
      <c r="E918" s="345"/>
      <c r="F918" s="341"/>
      <c r="G918" s="341"/>
      <c r="H918" s="341"/>
    </row>
    <row r="919" spans="1:8" s="338" customFormat="1">
      <c r="A919" s="344"/>
      <c r="B919" s="344"/>
      <c r="C919" s="344"/>
      <c r="D919" s="344"/>
      <c r="E919" s="345"/>
      <c r="F919" s="341"/>
      <c r="G919" s="341"/>
      <c r="H919" s="341"/>
    </row>
    <row r="920" spans="1:8" s="338" customFormat="1">
      <c r="A920" s="344"/>
      <c r="B920" s="344"/>
      <c r="C920" s="344"/>
      <c r="D920" s="344"/>
      <c r="E920" s="345"/>
      <c r="F920" s="341"/>
      <c r="G920" s="341"/>
      <c r="H920" s="341"/>
    </row>
    <row r="921" spans="1:8" s="338" customFormat="1">
      <c r="A921" s="344"/>
      <c r="B921" s="344"/>
      <c r="C921" s="344"/>
      <c r="D921" s="344"/>
      <c r="E921" s="345"/>
      <c r="F921" s="341"/>
      <c r="G921" s="341"/>
      <c r="H921" s="341"/>
    </row>
    <row r="922" spans="1:8" s="338" customFormat="1">
      <c r="A922" s="344"/>
      <c r="B922" s="344"/>
      <c r="C922" s="344"/>
      <c r="D922" s="344"/>
      <c r="E922" s="345"/>
      <c r="F922" s="341"/>
      <c r="G922" s="341"/>
      <c r="H922" s="341"/>
    </row>
    <row r="923" spans="1:8" s="338" customFormat="1">
      <c r="A923" s="344"/>
      <c r="B923" s="344"/>
      <c r="C923" s="344"/>
      <c r="D923" s="344"/>
      <c r="E923" s="345"/>
      <c r="F923" s="341"/>
      <c r="G923" s="341"/>
      <c r="H923" s="341"/>
    </row>
    <row r="924" spans="1:8" s="338" customFormat="1">
      <c r="A924" s="344"/>
      <c r="B924" s="344"/>
      <c r="C924" s="344"/>
      <c r="D924" s="344"/>
      <c r="E924" s="345"/>
      <c r="F924" s="341"/>
      <c r="G924" s="341"/>
      <c r="H924" s="341"/>
    </row>
    <row r="925" spans="1:8" s="338" customFormat="1">
      <c r="A925" s="344"/>
      <c r="B925" s="344"/>
      <c r="C925" s="344"/>
      <c r="D925" s="344"/>
      <c r="E925" s="345"/>
      <c r="F925" s="341"/>
      <c r="G925" s="341"/>
      <c r="H925" s="341"/>
    </row>
    <row r="926" spans="1:8" s="338" customFormat="1">
      <c r="A926" s="344"/>
      <c r="B926" s="344"/>
      <c r="C926" s="344"/>
      <c r="D926" s="344"/>
      <c r="E926" s="345"/>
      <c r="F926" s="341"/>
      <c r="G926" s="341"/>
      <c r="H926" s="341"/>
    </row>
    <row r="927" spans="1:8" s="338" customFormat="1">
      <c r="A927" s="344"/>
      <c r="B927" s="344"/>
      <c r="C927" s="344"/>
      <c r="D927" s="344"/>
      <c r="E927" s="345"/>
      <c r="F927" s="341"/>
      <c r="G927" s="341"/>
      <c r="H927" s="341"/>
    </row>
    <row r="928" spans="1:8" s="338" customFormat="1">
      <c r="A928" s="344"/>
      <c r="B928" s="344"/>
      <c r="C928" s="344"/>
      <c r="D928" s="344"/>
      <c r="E928" s="345"/>
      <c r="F928" s="341"/>
      <c r="G928" s="341"/>
      <c r="H928" s="341"/>
    </row>
    <row r="929" spans="1:8" s="338" customFormat="1">
      <c r="A929" s="344"/>
      <c r="B929" s="344"/>
      <c r="C929" s="344"/>
      <c r="D929" s="344"/>
      <c r="E929" s="345"/>
      <c r="F929" s="341"/>
      <c r="G929" s="341"/>
      <c r="H929" s="341"/>
    </row>
    <row r="930" spans="1:8" s="338" customFormat="1">
      <c r="A930" s="344"/>
      <c r="B930" s="344"/>
      <c r="C930" s="344"/>
      <c r="D930" s="344"/>
      <c r="E930" s="345"/>
      <c r="F930" s="341"/>
      <c r="G930" s="341"/>
      <c r="H930" s="341"/>
    </row>
    <row r="931" spans="1:8" s="338" customFormat="1">
      <c r="A931" s="344"/>
      <c r="B931" s="344"/>
      <c r="C931" s="344"/>
      <c r="D931" s="344"/>
      <c r="E931" s="345"/>
      <c r="F931" s="341"/>
      <c r="G931" s="341"/>
      <c r="H931" s="341"/>
    </row>
    <row r="932" spans="1:8" s="338" customFormat="1">
      <c r="A932" s="344"/>
      <c r="B932" s="344"/>
      <c r="C932" s="344"/>
      <c r="D932" s="344"/>
      <c r="E932" s="345"/>
      <c r="F932" s="341"/>
      <c r="G932" s="341"/>
      <c r="H932" s="341"/>
    </row>
    <row r="933" spans="1:8" s="338" customFormat="1">
      <c r="A933" s="344"/>
      <c r="B933" s="344"/>
      <c r="C933" s="344"/>
      <c r="D933" s="344"/>
      <c r="E933" s="345"/>
      <c r="F933" s="341"/>
      <c r="G933" s="341"/>
      <c r="H933" s="341"/>
    </row>
    <row r="934" spans="1:8" s="338" customFormat="1">
      <c r="A934" s="344"/>
      <c r="B934" s="344"/>
      <c r="C934" s="344"/>
      <c r="D934" s="344"/>
      <c r="E934" s="345"/>
      <c r="F934" s="341"/>
      <c r="G934" s="341"/>
      <c r="H934" s="341"/>
    </row>
    <row r="935" spans="1:8" s="338" customFormat="1">
      <c r="A935" s="344"/>
      <c r="B935" s="344"/>
      <c r="C935" s="344"/>
      <c r="D935" s="344"/>
      <c r="E935" s="345"/>
      <c r="F935" s="341"/>
      <c r="G935" s="341"/>
      <c r="H935" s="341"/>
    </row>
    <row r="936" spans="1:8" s="338" customFormat="1">
      <c r="A936" s="344"/>
      <c r="B936" s="344"/>
      <c r="C936" s="344"/>
      <c r="D936" s="344"/>
      <c r="E936" s="345"/>
      <c r="F936" s="341"/>
      <c r="G936" s="341"/>
      <c r="H936" s="341"/>
    </row>
    <row r="937" spans="1:8" s="338" customFormat="1">
      <c r="A937" s="344"/>
      <c r="B937" s="344"/>
      <c r="C937" s="344"/>
      <c r="D937" s="344"/>
      <c r="E937" s="345"/>
      <c r="F937" s="341"/>
      <c r="G937" s="341"/>
      <c r="H937" s="341"/>
    </row>
    <row r="938" spans="1:8" s="338" customFormat="1">
      <c r="A938" s="344"/>
      <c r="B938" s="344"/>
      <c r="C938" s="344"/>
      <c r="D938" s="344"/>
      <c r="E938" s="345"/>
      <c r="F938" s="341"/>
      <c r="G938" s="341"/>
      <c r="H938" s="341"/>
    </row>
    <row r="939" spans="1:8" s="338" customFormat="1">
      <c r="A939" s="344"/>
      <c r="B939" s="344"/>
      <c r="C939" s="344"/>
      <c r="D939" s="344"/>
      <c r="E939" s="345"/>
      <c r="F939" s="341"/>
      <c r="G939" s="341"/>
      <c r="H939" s="341"/>
    </row>
    <row r="940" spans="1:8" s="338" customFormat="1">
      <c r="A940" s="344"/>
      <c r="B940" s="344"/>
      <c r="C940" s="344"/>
      <c r="D940" s="344"/>
      <c r="E940" s="345"/>
      <c r="F940" s="341"/>
      <c r="G940" s="341"/>
      <c r="H940" s="341"/>
    </row>
    <row r="941" spans="1:8" s="338" customFormat="1">
      <c r="A941" s="344"/>
      <c r="B941" s="344"/>
      <c r="C941" s="344"/>
      <c r="D941" s="344"/>
      <c r="E941" s="345"/>
      <c r="F941" s="341"/>
      <c r="G941" s="341"/>
      <c r="H941" s="341"/>
    </row>
    <row r="942" spans="1:8" s="338" customFormat="1">
      <c r="A942" s="344"/>
      <c r="B942" s="344"/>
      <c r="C942" s="344"/>
      <c r="D942" s="344"/>
      <c r="E942" s="345"/>
      <c r="F942" s="341"/>
      <c r="G942" s="341"/>
      <c r="H942" s="341"/>
    </row>
    <row r="943" spans="1:8" s="338" customFormat="1">
      <c r="A943" s="344"/>
      <c r="B943" s="344"/>
      <c r="C943" s="344"/>
      <c r="D943" s="344"/>
      <c r="E943" s="345"/>
      <c r="F943" s="341"/>
      <c r="G943" s="341"/>
      <c r="H943" s="341"/>
    </row>
    <row r="944" spans="1:8" s="338" customFormat="1">
      <c r="A944" s="344"/>
      <c r="B944" s="344"/>
      <c r="C944" s="344"/>
      <c r="D944" s="344"/>
      <c r="E944" s="345"/>
      <c r="F944" s="341"/>
      <c r="G944" s="341"/>
      <c r="H944" s="341"/>
    </row>
    <row r="945" spans="1:8" s="338" customFormat="1">
      <c r="A945" s="344"/>
      <c r="B945" s="344"/>
      <c r="C945" s="344"/>
      <c r="D945" s="344"/>
      <c r="E945" s="345"/>
      <c r="F945" s="341"/>
      <c r="G945" s="341"/>
      <c r="H945" s="341"/>
    </row>
    <row r="946" spans="1:8" s="338" customFormat="1">
      <c r="A946" s="344"/>
      <c r="B946" s="344"/>
      <c r="C946" s="344"/>
      <c r="D946" s="344"/>
      <c r="E946" s="345"/>
      <c r="F946" s="341"/>
      <c r="G946" s="341"/>
      <c r="H946" s="341"/>
    </row>
    <row r="947" spans="1:8" s="338" customFormat="1">
      <c r="A947" s="344"/>
      <c r="B947" s="344"/>
      <c r="C947" s="344"/>
      <c r="D947" s="344"/>
      <c r="E947" s="345"/>
      <c r="F947" s="341"/>
      <c r="G947" s="341"/>
      <c r="H947" s="341"/>
    </row>
    <row r="948" spans="1:8" s="338" customFormat="1">
      <c r="A948" s="344"/>
      <c r="B948" s="344"/>
      <c r="C948" s="344"/>
      <c r="D948" s="344"/>
      <c r="E948" s="345"/>
      <c r="F948" s="341"/>
      <c r="G948" s="341"/>
      <c r="H948" s="341"/>
    </row>
    <row r="949" spans="1:8" s="338" customFormat="1">
      <c r="A949" s="344"/>
      <c r="B949" s="344"/>
      <c r="C949" s="344"/>
      <c r="D949" s="344"/>
      <c r="E949" s="345"/>
      <c r="F949" s="341"/>
      <c r="G949" s="341"/>
      <c r="H949" s="341"/>
    </row>
    <row r="950" spans="1:8" s="338" customFormat="1">
      <c r="A950" s="344"/>
      <c r="B950" s="344"/>
      <c r="C950" s="344"/>
      <c r="D950" s="344"/>
      <c r="E950" s="345"/>
      <c r="F950" s="341"/>
      <c r="G950" s="341"/>
      <c r="H950" s="341"/>
    </row>
    <row r="951" spans="1:8" s="338" customFormat="1">
      <c r="A951" s="344"/>
      <c r="B951" s="344"/>
      <c r="C951" s="344"/>
      <c r="D951" s="344"/>
      <c r="E951" s="345"/>
      <c r="F951" s="341"/>
      <c r="G951" s="341"/>
      <c r="H951" s="341"/>
    </row>
    <row r="952" spans="1:8" s="338" customFormat="1">
      <c r="A952" s="344"/>
      <c r="B952" s="344"/>
      <c r="C952" s="344"/>
      <c r="D952" s="344"/>
      <c r="E952" s="345"/>
      <c r="F952" s="341"/>
      <c r="G952" s="341"/>
      <c r="H952" s="341"/>
    </row>
    <row r="953" spans="1:8" s="338" customFormat="1">
      <c r="A953" s="344"/>
      <c r="B953" s="344"/>
      <c r="C953" s="344"/>
      <c r="D953" s="344"/>
      <c r="E953" s="345"/>
      <c r="F953" s="341"/>
      <c r="G953" s="341"/>
      <c r="H953" s="341"/>
    </row>
    <row r="954" spans="1:8" s="338" customFormat="1">
      <c r="A954" s="344"/>
      <c r="B954" s="344"/>
      <c r="C954" s="344"/>
      <c r="D954" s="344"/>
      <c r="E954" s="345"/>
      <c r="F954" s="341"/>
      <c r="G954" s="341"/>
      <c r="H954" s="341"/>
    </row>
    <row r="955" spans="1:8" s="338" customFormat="1">
      <c r="A955" s="344"/>
      <c r="B955" s="344"/>
      <c r="C955" s="344"/>
      <c r="D955" s="344"/>
      <c r="E955" s="345"/>
      <c r="F955" s="341"/>
      <c r="G955" s="341"/>
      <c r="H955" s="341"/>
    </row>
    <row r="956" spans="1:8" s="338" customFormat="1">
      <c r="A956" s="344"/>
      <c r="B956" s="344"/>
      <c r="C956" s="344"/>
      <c r="D956" s="344"/>
      <c r="E956" s="345"/>
      <c r="F956" s="341"/>
      <c r="G956" s="341"/>
      <c r="H956" s="341"/>
    </row>
    <row r="957" spans="1:8" s="338" customFormat="1">
      <c r="A957" s="344"/>
      <c r="B957" s="344"/>
      <c r="C957" s="344"/>
      <c r="D957" s="344"/>
      <c r="E957" s="345"/>
      <c r="F957" s="341"/>
      <c r="G957" s="341"/>
      <c r="H957" s="341"/>
    </row>
    <row r="958" spans="1:8" s="338" customFormat="1">
      <c r="A958" s="344"/>
      <c r="B958" s="344"/>
      <c r="C958" s="344"/>
      <c r="D958" s="344"/>
      <c r="E958" s="345"/>
      <c r="F958" s="341"/>
      <c r="G958" s="341"/>
      <c r="H958" s="341"/>
    </row>
    <row r="959" spans="1:8" s="338" customFormat="1">
      <c r="A959" s="344"/>
      <c r="B959" s="344"/>
      <c r="C959" s="344"/>
      <c r="D959" s="344"/>
      <c r="E959" s="345"/>
      <c r="F959" s="341"/>
      <c r="G959" s="341"/>
      <c r="H959" s="341"/>
    </row>
    <row r="960" spans="1:8" s="338" customFormat="1">
      <c r="A960" s="344"/>
      <c r="B960" s="344"/>
      <c r="C960" s="344"/>
      <c r="D960" s="344"/>
      <c r="E960" s="345"/>
      <c r="F960" s="341"/>
      <c r="G960" s="341"/>
      <c r="H960" s="341"/>
    </row>
    <row r="961" spans="1:8" s="338" customFormat="1">
      <c r="A961" s="344"/>
      <c r="B961" s="344"/>
      <c r="C961" s="344"/>
      <c r="D961" s="344"/>
      <c r="E961" s="345"/>
      <c r="F961" s="341"/>
      <c r="G961" s="341"/>
      <c r="H961" s="341"/>
    </row>
    <row r="962" spans="1:8" s="338" customFormat="1">
      <c r="A962" s="344"/>
      <c r="B962" s="344"/>
      <c r="C962" s="344"/>
      <c r="D962" s="344"/>
      <c r="E962" s="345"/>
      <c r="F962" s="341"/>
      <c r="G962" s="341"/>
      <c r="H962" s="341"/>
    </row>
    <row r="963" spans="1:8" s="338" customFormat="1">
      <c r="A963" s="344"/>
      <c r="B963" s="344"/>
      <c r="C963" s="344"/>
      <c r="D963" s="344"/>
      <c r="E963" s="345"/>
      <c r="F963" s="341"/>
      <c r="G963" s="341"/>
      <c r="H963" s="341"/>
    </row>
    <row r="964" spans="1:8" s="338" customFormat="1">
      <c r="A964" s="344"/>
      <c r="B964" s="344"/>
      <c r="C964" s="344"/>
      <c r="D964" s="344"/>
      <c r="E964" s="345"/>
      <c r="F964" s="341"/>
      <c r="G964" s="341"/>
      <c r="H964" s="341"/>
    </row>
    <row r="965" spans="1:8" s="338" customFormat="1">
      <c r="A965" s="344"/>
      <c r="B965" s="344"/>
      <c r="C965" s="344"/>
      <c r="D965" s="344"/>
      <c r="E965" s="345"/>
      <c r="F965" s="341"/>
      <c r="G965" s="341"/>
      <c r="H965" s="341"/>
    </row>
    <row r="966" spans="1:8" s="338" customFormat="1">
      <c r="A966" s="344"/>
      <c r="B966" s="344"/>
      <c r="C966" s="344"/>
      <c r="D966" s="344"/>
      <c r="E966" s="345"/>
      <c r="F966" s="341"/>
      <c r="G966" s="341"/>
      <c r="H966" s="341"/>
    </row>
    <row r="967" spans="1:8" s="338" customFormat="1">
      <c r="A967" s="344"/>
      <c r="B967" s="344"/>
      <c r="C967" s="344"/>
      <c r="D967" s="344"/>
      <c r="E967" s="345"/>
      <c r="F967" s="341"/>
      <c r="G967" s="341"/>
      <c r="H967" s="341"/>
    </row>
    <row r="968" spans="1:8" s="338" customFormat="1">
      <c r="A968" s="344"/>
      <c r="B968" s="344"/>
      <c r="C968" s="344"/>
      <c r="D968" s="344"/>
      <c r="E968" s="345"/>
      <c r="F968" s="341"/>
      <c r="G968" s="341"/>
      <c r="H968" s="341"/>
    </row>
    <row r="969" spans="1:8" s="338" customFormat="1">
      <c r="A969" s="344"/>
      <c r="B969" s="344"/>
      <c r="C969" s="344"/>
      <c r="D969" s="344"/>
      <c r="E969" s="345"/>
      <c r="F969" s="341"/>
      <c r="G969" s="341"/>
      <c r="H969" s="341"/>
    </row>
    <row r="970" spans="1:8" s="338" customFormat="1">
      <c r="A970" s="344"/>
      <c r="B970" s="344"/>
      <c r="C970" s="344"/>
      <c r="D970" s="344"/>
      <c r="E970" s="345"/>
      <c r="F970" s="341"/>
      <c r="G970" s="341"/>
      <c r="H970" s="341"/>
    </row>
    <row r="971" spans="1:8" s="338" customFormat="1">
      <c r="A971" s="344"/>
      <c r="B971" s="344"/>
      <c r="C971" s="344"/>
      <c r="D971" s="344"/>
      <c r="E971" s="345"/>
      <c r="F971" s="341"/>
      <c r="G971" s="341"/>
      <c r="H971" s="341"/>
    </row>
    <row r="972" spans="1:8" s="338" customFormat="1">
      <c r="A972" s="344"/>
      <c r="B972" s="344"/>
      <c r="C972" s="344"/>
      <c r="D972" s="344"/>
      <c r="E972" s="345"/>
      <c r="F972" s="341"/>
      <c r="G972" s="341"/>
      <c r="H972" s="341"/>
    </row>
    <row r="973" spans="1:8" s="338" customFormat="1">
      <c r="A973" s="344"/>
      <c r="B973" s="344"/>
      <c r="C973" s="344"/>
      <c r="D973" s="344"/>
      <c r="E973" s="345"/>
      <c r="F973" s="341"/>
      <c r="G973" s="341"/>
      <c r="H973" s="341"/>
    </row>
    <row r="974" spans="1:8" s="338" customFormat="1">
      <c r="A974" s="344"/>
      <c r="B974" s="344"/>
      <c r="C974" s="344"/>
      <c r="D974" s="344"/>
      <c r="E974" s="345"/>
      <c r="F974" s="341"/>
      <c r="G974" s="341"/>
      <c r="H974" s="341"/>
    </row>
    <row r="975" spans="1:8" s="338" customFormat="1">
      <c r="A975" s="344"/>
      <c r="B975" s="344"/>
      <c r="C975" s="344"/>
      <c r="D975" s="344"/>
      <c r="E975" s="345"/>
      <c r="F975" s="341"/>
      <c r="G975" s="341"/>
      <c r="H975" s="341"/>
    </row>
    <row r="976" spans="1:8" s="338" customFormat="1">
      <c r="A976" s="344"/>
      <c r="B976" s="344"/>
      <c r="C976" s="344"/>
      <c r="D976" s="344"/>
      <c r="E976" s="345"/>
      <c r="F976" s="341"/>
      <c r="G976" s="341"/>
      <c r="H976" s="341"/>
    </row>
    <row r="977" spans="1:8" s="338" customFormat="1">
      <c r="A977" s="344"/>
      <c r="B977" s="344"/>
      <c r="C977" s="344"/>
      <c r="D977" s="344"/>
      <c r="E977" s="345"/>
      <c r="F977" s="341"/>
      <c r="G977" s="341"/>
      <c r="H977" s="341"/>
    </row>
    <row r="978" spans="1:8" s="338" customFormat="1">
      <c r="A978" s="344"/>
      <c r="B978" s="344"/>
      <c r="C978" s="344"/>
      <c r="D978" s="344"/>
      <c r="E978" s="345"/>
      <c r="F978" s="341"/>
      <c r="G978" s="341"/>
      <c r="H978" s="341"/>
    </row>
    <row r="979" spans="1:8" s="338" customFormat="1">
      <c r="A979" s="344"/>
      <c r="B979" s="344"/>
      <c r="C979" s="344"/>
      <c r="D979" s="344"/>
      <c r="E979" s="345"/>
      <c r="F979" s="341"/>
      <c r="G979" s="341"/>
      <c r="H979" s="341"/>
    </row>
    <row r="980" spans="1:8" s="338" customFormat="1">
      <c r="A980" s="344"/>
      <c r="B980" s="344"/>
      <c r="C980" s="344"/>
      <c r="D980" s="344"/>
      <c r="E980" s="345"/>
      <c r="F980" s="341"/>
      <c r="G980" s="341"/>
      <c r="H980" s="341"/>
    </row>
    <row r="981" spans="1:8" s="338" customFormat="1">
      <c r="A981" s="344"/>
      <c r="B981" s="344"/>
      <c r="C981" s="344"/>
      <c r="D981" s="344"/>
      <c r="E981" s="345"/>
      <c r="F981" s="341"/>
      <c r="G981" s="341"/>
      <c r="H981" s="341"/>
    </row>
    <row r="982" spans="1:8" s="338" customFormat="1">
      <c r="A982" s="344"/>
      <c r="B982" s="344"/>
      <c r="C982" s="344"/>
      <c r="D982" s="344"/>
      <c r="E982" s="345"/>
      <c r="F982" s="341"/>
      <c r="G982" s="341"/>
      <c r="H982" s="341"/>
    </row>
    <row r="983" spans="1:8" s="338" customFormat="1">
      <c r="A983" s="344"/>
      <c r="B983" s="344"/>
      <c r="C983" s="344"/>
      <c r="D983" s="344"/>
      <c r="E983" s="345"/>
      <c r="F983" s="341"/>
      <c r="G983" s="341"/>
      <c r="H983" s="341"/>
    </row>
    <row r="984" spans="1:8" s="338" customFormat="1">
      <c r="A984" s="344"/>
      <c r="B984" s="344"/>
      <c r="C984" s="344"/>
      <c r="D984" s="344"/>
      <c r="E984" s="345"/>
      <c r="F984" s="341"/>
      <c r="G984" s="341"/>
      <c r="H984" s="341"/>
    </row>
    <row r="985" spans="1:8" s="338" customFormat="1">
      <c r="A985" s="344"/>
      <c r="B985" s="344"/>
      <c r="C985" s="344"/>
      <c r="D985" s="344"/>
      <c r="E985" s="345"/>
      <c r="F985" s="341"/>
      <c r="G985" s="341"/>
      <c r="H985" s="341"/>
    </row>
    <row r="986" spans="1:8" s="338" customFormat="1">
      <c r="A986" s="344"/>
      <c r="B986" s="344"/>
      <c r="C986" s="344"/>
      <c r="D986" s="344"/>
      <c r="E986" s="345"/>
      <c r="F986" s="341"/>
      <c r="G986" s="341"/>
      <c r="H986" s="341"/>
    </row>
    <row r="987" spans="1:8" s="338" customFormat="1">
      <c r="A987" s="344"/>
      <c r="B987" s="344"/>
      <c r="C987" s="344"/>
      <c r="D987" s="344"/>
      <c r="E987" s="345"/>
      <c r="F987" s="341"/>
      <c r="G987" s="341"/>
      <c r="H987" s="341"/>
    </row>
    <row r="988" spans="1:8" s="338" customFormat="1">
      <c r="A988" s="344"/>
      <c r="B988" s="344"/>
      <c r="C988" s="344"/>
      <c r="D988" s="344"/>
      <c r="E988" s="345"/>
      <c r="F988" s="341"/>
      <c r="G988" s="341"/>
      <c r="H988" s="341"/>
    </row>
    <row r="989" spans="1:8" s="338" customFormat="1">
      <c r="A989" s="344"/>
      <c r="B989" s="344"/>
      <c r="C989" s="344"/>
      <c r="D989" s="344"/>
      <c r="E989" s="345"/>
      <c r="F989" s="341"/>
      <c r="G989" s="341"/>
      <c r="H989" s="341"/>
    </row>
    <row r="990" spans="1:8" s="338" customFormat="1">
      <c r="A990" s="344"/>
      <c r="B990" s="344"/>
      <c r="C990" s="344"/>
      <c r="D990" s="344"/>
      <c r="E990" s="345"/>
      <c r="F990" s="341"/>
      <c r="G990" s="341"/>
      <c r="H990" s="341"/>
    </row>
    <row r="991" spans="1:8" s="338" customFormat="1">
      <c r="A991" s="344"/>
      <c r="B991" s="344"/>
      <c r="C991" s="344"/>
      <c r="D991" s="344"/>
      <c r="E991" s="345"/>
      <c r="F991" s="341"/>
      <c r="G991" s="341"/>
      <c r="H991" s="341"/>
    </row>
    <row r="992" spans="1:8" s="338" customFormat="1">
      <c r="A992" s="344"/>
      <c r="B992" s="344"/>
      <c r="C992" s="344"/>
      <c r="D992" s="344"/>
      <c r="E992" s="345"/>
      <c r="F992" s="341"/>
      <c r="G992" s="341"/>
      <c r="H992" s="341"/>
    </row>
    <row r="993" spans="1:8" s="338" customFormat="1">
      <c r="A993" s="344"/>
      <c r="B993" s="344"/>
      <c r="C993" s="344"/>
      <c r="D993" s="344"/>
      <c r="E993" s="345"/>
      <c r="F993" s="341"/>
      <c r="G993" s="341"/>
      <c r="H993" s="341"/>
    </row>
    <row r="994" spans="1:8" s="338" customFormat="1">
      <c r="A994" s="344"/>
      <c r="B994" s="344"/>
      <c r="C994" s="344"/>
      <c r="D994" s="344"/>
      <c r="E994" s="345"/>
      <c r="F994" s="341"/>
      <c r="G994" s="341"/>
      <c r="H994" s="341"/>
    </row>
    <row r="995" spans="1:8" s="338" customFormat="1">
      <c r="A995" s="344"/>
      <c r="B995" s="344"/>
      <c r="C995" s="344"/>
      <c r="D995" s="344"/>
      <c r="E995" s="345"/>
      <c r="F995" s="341"/>
      <c r="G995" s="341"/>
      <c r="H995" s="341"/>
    </row>
    <row r="996" spans="1:8" s="338" customFormat="1">
      <c r="A996" s="344"/>
      <c r="B996" s="344"/>
      <c r="C996" s="344"/>
      <c r="D996" s="344"/>
      <c r="E996" s="345"/>
      <c r="F996" s="341"/>
      <c r="G996" s="341"/>
      <c r="H996" s="341"/>
    </row>
    <row r="997" spans="1:8" s="338" customFormat="1">
      <c r="A997" s="344"/>
      <c r="B997" s="344"/>
      <c r="C997" s="344"/>
      <c r="D997" s="344"/>
      <c r="E997" s="345"/>
      <c r="F997" s="341"/>
      <c r="G997" s="341"/>
      <c r="H997" s="341"/>
    </row>
    <row r="998" spans="1:8" s="338" customFormat="1">
      <c r="A998" s="344"/>
      <c r="B998" s="344"/>
      <c r="C998" s="344"/>
      <c r="D998" s="344"/>
      <c r="E998" s="345"/>
      <c r="F998" s="341"/>
      <c r="G998" s="341"/>
      <c r="H998" s="341"/>
    </row>
    <row r="999" spans="1:8" s="338" customFormat="1">
      <c r="A999" s="344"/>
      <c r="B999" s="344"/>
      <c r="C999" s="344"/>
      <c r="D999" s="344"/>
      <c r="E999" s="345"/>
      <c r="F999" s="341"/>
      <c r="G999" s="341"/>
      <c r="H999" s="341"/>
    </row>
    <row r="1000" spans="1:8" s="338" customFormat="1">
      <c r="A1000" s="344"/>
      <c r="B1000" s="344"/>
      <c r="C1000" s="344"/>
      <c r="D1000" s="344"/>
      <c r="E1000" s="345"/>
      <c r="F1000" s="341"/>
      <c r="G1000" s="341"/>
      <c r="H1000" s="341"/>
    </row>
    <row r="1001" spans="1:8" s="338" customFormat="1">
      <c r="A1001" s="344"/>
      <c r="B1001" s="344"/>
      <c r="C1001" s="344"/>
      <c r="D1001" s="344"/>
      <c r="E1001" s="345"/>
      <c r="F1001" s="341"/>
      <c r="G1001" s="341"/>
      <c r="H1001" s="341"/>
    </row>
    <row r="1002" spans="1:8" s="338" customFormat="1">
      <c r="A1002" s="344"/>
      <c r="B1002" s="344"/>
      <c r="C1002" s="344"/>
      <c r="D1002" s="344"/>
      <c r="E1002" s="345"/>
      <c r="F1002" s="341"/>
      <c r="G1002" s="341"/>
      <c r="H1002" s="341"/>
    </row>
    <row r="1003" spans="1:8" s="338" customFormat="1">
      <c r="A1003" s="344"/>
      <c r="B1003" s="344"/>
      <c r="C1003" s="344"/>
      <c r="D1003" s="344"/>
      <c r="E1003" s="345"/>
      <c r="F1003" s="341"/>
      <c r="G1003" s="341"/>
      <c r="H1003" s="341"/>
    </row>
    <row r="1004" spans="1:8" s="338" customFormat="1">
      <c r="A1004" s="344"/>
      <c r="B1004" s="344"/>
      <c r="C1004" s="344"/>
      <c r="D1004" s="344"/>
      <c r="E1004" s="345"/>
      <c r="F1004" s="341"/>
      <c r="G1004" s="341"/>
      <c r="H1004" s="341"/>
    </row>
    <row r="1005" spans="1:8" s="338" customFormat="1">
      <c r="A1005" s="344"/>
      <c r="B1005" s="344"/>
      <c r="C1005" s="344"/>
      <c r="D1005" s="344"/>
      <c r="E1005" s="345"/>
      <c r="F1005" s="341"/>
      <c r="G1005" s="341"/>
      <c r="H1005" s="341"/>
    </row>
    <row r="1006" spans="1:8" s="338" customFormat="1">
      <c r="A1006" s="344"/>
      <c r="B1006" s="344"/>
      <c r="C1006" s="344"/>
      <c r="D1006" s="344"/>
      <c r="E1006" s="345"/>
      <c r="F1006" s="341"/>
      <c r="G1006" s="341"/>
      <c r="H1006" s="341"/>
    </row>
    <row r="1007" spans="1:8" s="338" customFormat="1">
      <c r="A1007" s="344"/>
      <c r="B1007" s="344"/>
      <c r="C1007" s="344"/>
      <c r="D1007" s="344"/>
      <c r="E1007" s="345"/>
      <c r="F1007" s="341"/>
      <c r="G1007" s="341"/>
      <c r="H1007" s="341"/>
    </row>
    <row r="1008" spans="1:8" s="338" customFormat="1">
      <c r="A1008" s="344"/>
      <c r="B1008" s="344"/>
      <c r="C1008" s="344"/>
      <c r="D1008" s="344"/>
      <c r="E1008" s="345"/>
      <c r="F1008" s="341"/>
      <c r="G1008" s="341"/>
      <c r="H1008" s="341"/>
    </row>
    <row r="1009" spans="1:8" s="338" customFormat="1">
      <c r="A1009" s="344"/>
      <c r="B1009" s="344"/>
      <c r="C1009" s="344"/>
      <c r="D1009" s="344"/>
      <c r="E1009" s="345"/>
      <c r="F1009" s="341"/>
      <c r="G1009" s="341"/>
      <c r="H1009" s="341"/>
    </row>
    <row r="1010" spans="1:8" s="338" customFormat="1">
      <c r="A1010" s="344"/>
      <c r="B1010" s="344"/>
      <c r="C1010" s="344"/>
      <c r="D1010" s="344"/>
      <c r="E1010" s="345"/>
      <c r="F1010" s="341"/>
      <c r="G1010" s="341"/>
      <c r="H1010" s="341"/>
    </row>
    <row r="1011" spans="1:8" s="338" customFormat="1">
      <c r="A1011" s="344"/>
      <c r="B1011" s="344"/>
      <c r="C1011" s="344"/>
      <c r="D1011" s="344"/>
      <c r="E1011" s="345"/>
      <c r="F1011" s="341"/>
      <c r="G1011" s="341"/>
      <c r="H1011" s="341"/>
    </row>
    <row r="1012" spans="1:8" s="338" customFormat="1">
      <c r="A1012" s="344"/>
      <c r="B1012" s="344"/>
      <c r="C1012" s="344"/>
      <c r="D1012" s="344"/>
      <c r="E1012" s="345"/>
      <c r="F1012" s="341"/>
      <c r="G1012" s="341"/>
      <c r="H1012" s="341"/>
    </row>
    <row r="1013" spans="1:8" s="338" customFormat="1">
      <c r="A1013" s="344"/>
      <c r="B1013" s="344"/>
      <c r="C1013" s="344"/>
      <c r="D1013" s="344"/>
      <c r="E1013" s="345"/>
      <c r="F1013" s="341"/>
      <c r="G1013" s="341"/>
      <c r="H1013" s="341"/>
    </row>
    <row r="1014" spans="1:8" s="338" customFormat="1">
      <c r="A1014" s="344"/>
      <c r="B1014" s="344"/>
      <c r="C1014" s="344"/>
      <c r="D1014" s="344"/>
      <c r="E1014" s="345"/>
      <c r="F1014" s="341"/>
      <c r="G1014" s="341"/>
      <c r="H1014" s="341"/>
    </row>
    <row r="1015" spans="1:8" s="338" customFormat="1">
      <c r="A1015" s="344"/>
      <c r="B1015" s="344"/>
      <c r="C1015" s="344"/>
      <c r="D1015" s="344"/>
      <c r="E1015" s="345"/>
      <c r="F1015" s="341"/>
      <c r="G1015" s="341"/>
      <c r="H1015" s="341"/>
    </row>
    <row r="1016" spans="1:8" s="338" customFormat="1">
      <c r="A1016" s="344"/>
      <c r="B1016" s="344"/>
      <c r="C1016" s="344"/>
      <c r="D1016" s="344"/>
      <c r="E1016" s="345"/>
      <c r="F1016" s="341"/>
      <c r="G1016" s="341"/>
      <c r="H1016" s="341"/>
    </row>
    <row r="1017" spans="1:8" s="338" customFormat="1">
      <c r="A1017" s="344"/>
      <c r="B1017" s="344"/>
      <c r="C1017" s="344"/>
      <c r="D1017" s="344"/>
      <c r="E1017" s="345"/>
      <c r="F1017" s="341"/>
      <c r="G1017" s="341"/>
      <c r="H1017" s="341"/>
    </row>
    <row r="1018" spans="1:8" s="338" customFormat="1">
      <c r="A1018" s="344"/>
      <c r="B1018" s="344"/>
      <c r="C1018" s="344"/>
      <c r="D1018" s="344"/>
      <c r="E1018" s="345"/>
      <c r="F1018" s="341"/>
      <c r="G1018" s="341"/>
      <c r="H1018" s="341"/>
    </row>
    <row r="1019" spans="1:8" s="338" customFormat="1">
      <c r="A1019" s="344"/>
      <c r="B1019" s="344"/>
      <c r="C1019" s="344"/>
      <c r="D1019" s="344"/>
      <c r="E1019" s="345"/>
      <c r="F1019" s="341"/>
      <c r="G1019" s="341"/>
      <c r="H1019" s="341"/>
    </row>
    <row r="1020" spans="1:8" s="338" customFormat="1">
      <c r="A1020" s="344"/>
      <c r="B1020" s="344"/>
      <c r="C1020" s="344"/>
      <c r="D1020" s="344"/>
      <c r="E1020" s="345"/>
      <c r="F1020" s="341"/>
      <c r="G1020" s="341"/>
      <c r="H1020" s="341"/>
    </row>
    <row r="1021" spans="1:8" s="338" customFormat="1">
      <c r="A1021" s="344"/>
      <c r="B1021" s="344"/>
      <c r="C1021" s="344"/>
      <c r="D1021" s="344"/>
      <c r="E1021" s="345"/>
      <c r="F1021" s="341"/>
      <c r="G1021" s="341"/>
      <c r="H1021" s="341"/>
    </row>
    <row r="1022" spans="1:8" s="338" customFormat="1">
      <c r="A1022" s="344"/>
      <c r="B1022" s="344"/>
      <c r="C1022" s="344"/>
      <c r="D1022" s="344"/>
      <c r="E1022" s="345"/>
      <c r="F1022" s="341"/>
      <c r="G1022" s="341"/>
      <c r="H1022" s="341"/>
    </row>
    <row r="1023" spans="1:8" s="338" customFormat="1">
      <c r="A1023" s="344"/>
      <c r="B1023" s="344"/>
      <c r="C1023" s="344"/>
      <c r="D1023" s="344"/>
      <c r="E1023" s="345"/>
      <c r="F1023" s="341"/>
      <c r="G1023" s="341"/>
      <c r="H1023" s="341"/>
    </row>
    <row r="1024" spans="1:8" s="338" customFormat="1">
      <c r="A1024" s="344"/>
      <c r="B1024" s="344"/>
      <c r="C1024" s="344"/>
      <c r="D1024" s="344"/>
      <c r="E1024" s="345"/>
      <c r="F1024" s="341"/>
      <c r="G1024" s="341"/>
      <c r="H1024" s="341"/>
    </row>
    <row r="1025" spans="1:8" s="338" customFormat="1">
      <c r="A1025" s="344"/>
      <c r="B1025" s="344"/>
      <c r="C1025" s="344"/>
      <c r="D1025" s="344"/>
      <c r="E1025" s="345"/>
      <c r="F1025" s="341"/>
      <c r="G1025" s="341"/>
      <c r="H1025" s="341"/>
    </row>
    <row r="1026" spans="1:8" s="338" customFormat="1">
      <c r="A1026" s="344"/>
      <c r="B1026" s="344"/>
      <c r="C1026" s="344"/>
      <c r="D1026" s="344"/>
      <c r="E1026" s="345"/>
      <c r="F1026" s="341"/>
      <c r="G1026" s="341"/>
      <c r="H1026" s="341"/>
    </row>
    <row r="1027" spans="1:8" s="338" customFormat="1">
      <c r="A1027" s="344"/>
      <c r="B1027" s="344"/>
      <c r="C1027" s="344"/>
      <c r="D1027" s="344"/>
      <c r="E1027" s="345"/>
      <c r="F1027" s="341"/>
      <c r="G1027" s="341"/>
      <c r="H1027" s="341"/>
    </row>
    <row r="1028" spans="1:8" s="338" customFormat="1">
      <c r="A1028" s="344"/>
      <c r="B1028" s="344"/>
      <c r="C1028" s="344"/>
      <c r="D1028" s="344"/>
      <c r="E1028" s="345"/>
      <c r="F1028" s="341"/>
      <c r="G1028" s="341"/>
      <c r="H1028" s="341"/>
    </row>
    <row r="1029" spans="1:8" s="338" customFormat="1">
      <c r="A1029" s="344"/>
      <c r="B1029" s="344"/>
      <c r="C1029" s="344"/>
      <c r="D1029" s="344"/>
      <c r="E1029" s="345"/>
      <c r="F1029" s="341"/>
      <c r="G1029" s="341"/>
      <c r="H1029" s="341"/>
    </row>
    <row r="1030" spans="1:8" s="338" customFormat="1">
      <c r="A1030" s="344"/>
      <c r="B1030" s="344"/>
      <c r="C1030" s="344"/>
      <c r="D1030" s="344"/>
      <c r="E1030" s="345"/>
      <c r="F1030" s="341"/>
      <c r="G1030" s="341"/>
      <c r="H1030" s="341"/>
    </row>
    <row r="1031" spans="1:8" s="338" customFormat="1">
      <c r="A1031" s="344"/>
      <c r="B1031" s="344"/>
      <c r="C1031" s="344"/>
      <c r="D1031" s="344"/>
      <c r="E1031" s="345"/>
      <c r="F1031" s="341"/>
      <c r="G1031" s="341"/>
      <c r="H1031" s="341"/>
    </row>
    <row r="1032" spans="1:8" s="338" customFormat="1">
      <c r="A1032" s="344"/>
      <c r="B1032" s="344"/>
      <c r="C1032" s="344"/>
      <c r="D1032" s="344"/>
      <c r="E1032" s="345"/>
      <c r="F1032" s="341"/>
      <c r="G1032" s="341"/>
      <c r="H1032" s="341"/>
    </row>
    <row r="1033" spans="1:8" s="338" customFormat="1">
      <c r="A1033" s="344"/>
      <c r="B1033" s="344"/>
      <c r="C1033" s="344"/>
      <c r="D1033" s="344"/>
      <c r="E1033" s="345"/>
      <c r="F1033" s="341"/>
      <c r="G1033" s="341"/>
      <c r="H1033" s="341"/>
    </row>
    <row r="1034" spans="1:8" s="338" customFormat="1">
      <c r="A1034" s="344"/>
      <c r="B1034" s="344"/>
      <c r="C1034" s="344"/>
      <c r="D1034" s="344"/>
      <c r="E1034" s="345"/>
      <c r="F1034" s="341"/>
      <c r="G1034" s="341"/>
      <c r="H1034" s="341"/>
    </row>
    <row r="1035" spans="1:8" s="338" customFormat="1">
      <c r="A1035" s="344"/>
      <c r="B1035" s="344"/>
      <c r="C1035" s="344"/>
      <c r="D1035" s="344"/>
      <c r="E1035" s="345"/>
      <c r="F1035" s="341"/>
      <c r="G1035" s="341"/>
      <c r="H1035" s="341"/>
    </row>
    <row r="1036" spans="1:8" s="338" customFormat="1">
      <c r="A1036" s="344"/>
      <c r="B1036" s="344"/>
      <c r="C1036" s="344"/>
      <c r="D1036" s="344"/>
      <c r="E1036" s="345"/>
      <c r="F1036" s="341"/>
      <c r="G1036" s="341"/>
      <c r="H1036" s="341"/>
    </row>
    <row r="1037" spans="1:8" s="338" customFormat="1">
      <c r="A1037" s="344"/>
      <c r="B1037" s="344"/>
      <c r="C1037" s="344"/>
      <c r="D1037" s="344"/>
      <c r="E1037" s="345"/>
      <c r="F1037" s="341"/>
      <c r="G1037" s="341"/>
      <c r="H1037" s="341"/>
    </row>
    <row r="1038" spans="1:8" s="338" customFormat="1">
      <c r="A1038" s="344"/>
      <c r="B1038" s="344"/>
      <c r="C1038" s="344"/>
      <c r="D1038" s="344"/>
      <c r="E1038" s="345"/>
      <c r="F1038" s="341"/>
      <c r="G1038" s="341"/>
      <c r="H1038" s="341"/>
    </row>
    <row r="1039" spans="1:8" s="338" customFormat="1">
      <c r="A1039" s="344"/>
      <c r="B1039" s="344"/>
      <c r="C1039" s="344"/>
      <c r="D1039" s="344"/>
      <c r="E1039" s="345"/>
      <c r="F1039" s="341"/>
      <c r="G1039" s="341"/>
      <c r="H1039" s="341"/>
    </row>
    <row r="1040" spans="1:8" s="338" customFormat="1">
      <c r="A1040" s="344"/>
      <c r="B1040" s="344"/>
      <c r="C1040" s="344"/>
      <c r="D1040" s="344"/>
      <c r="E1040" s="345"/>
      <c r="F1040" s="341"/>
      <c r="G1040" s="341"/>
      <c r="H1040" s="341"/>
    </row>
    <row r="1041" spans="1:8" s="338" customFormat="1">
      <c r="A1041" s="344"/>
      <c r="B1041" s="344"/>
      <c r="C1041" s="344"/>
      <c r="D1041" s="344"/>
      <c r="E1041" s="345"/>
      <c r="F1041" s="341"/>
      <c r="G1041" s="341"/>
      <c r="H1041" s="341"/>
    </row>
    <row r="1042" spans="1:8" s="338" customFormat="1">
      <c r="A1042" s="344"/>
      <c r="B1042" s="344"/>
      <c r="C1042" s="344"/>
      <c r="D1042" s="344"/>
      <c r="E1042" s="345"/>
      <c r="F1042" s="341"/>
      <c r="G1042" s="341"/>
      <c r="H1042" s="341"/>
    </row>
    <row r="1043" spans="1:8" s="338" customFormat="1">
      <c r="A1043" s="344"/>
      <c r="B1043" s="344"/>
      <c r="C1043" s="344"/>
      <c r="D1043" s="344"/>
      <c r="E1043" s="345"/>
      <c r="F1043" s="341"/>
      <c r="G1043" s="341"/>
      <c r="H1043" s="341"/>
    </row>
    <row r="1044" spans="1:8" s="338" customFormat="1">
      <c r="A1044" s="344"/>
      <c r="B1044" s="344"/>
      <c r="C1044" s="344"/>
      <c r="D1044" s="344"/>
      <c r="E1044" s="345"/>
      <c r="F1044" s="341"/>
      <c r="G1044" s="341"/>
      <c r="H1044" s="341"/>
    </row>
    <row r="1045" spans="1:8" s="338" customFormat="1">
      <c r="A1045" s="344"/>
      <c r="B1045" s="344"/>
      <c r="C1045" s="344"/>
      <c r="D1045" s="344"/>
      <c r="E1045" s="345"/>
      <c r="F1045" s="341"/>
      <c r="G1045" s="341"/>
      <c r="H1045" s="341"/>
    </row>
    <row r="1046" spans="1:8" s="338" customFormat="1">
      <c r="A1046" s="344"/>
      <c r="B1046" s="344"/>
      <c r="C1046" s="344"/>
      <c r="D1046" s="344"/>
      <c r="E1046" s="345"/>
      <c r="F1046" s="341"/>
      <c r="G1046" s="341"/>
      <c r="H1046" s="341"/>
    </row>
    <row r="1047" spans="1:8" s="338" customFormat="1">
      <c r="A1047" s="344"/>
      <c r="B1047" s="344"/>
      <c r="C1047" s="344"/>
      <c r="D1047" s="344"/>
      <c r="E1047" s="345"/>
      <c r="F1047" s="341"/>
      <c r="G1047" s="341"/>
      <c r="H1047" s="341"/>
    </row>
    <row r="1048" spans="1:8" s="338" customFormat="1">
      <c r="A1048" s="344"/>
      <c r="B1048" s="344"/>
      <c r="C1048" s="344"/>
      <c r="D1048" s="344"/>
      <c r="E1048" s="345"/>
      <c r="F1048" s="341"/>
      <c r="G1048" s="341"/>
      <c r="H1048" s="341"/>
    </row>
    <row r="1049" spans="1:8" s="338" customFormat="1">
      <c r="A1049" s="344"/>
      <c r="B1049" s="344"/>
      <c r="C1049" s="344"/>
      <c r="D1049" s="344"/>
      <c r="E1049" s="345"/>
      <c r="F1049" s="341"/>
      <c r="G1049" s="341"/>
      <c r="H1049" s="341"/>
    </row>
    <row r="1050" spans="1:8" s="338" customFormat="1">
      <c r="A1050" s="344"/>
      <c r="B1050" s="344"/>
      <c r="C1050" s="344"/>
      <c r="D1050" s="344"/>
      <c r="E1050" s="345"/>
      <c r="F1050" s="341"/>
      <c r="G1050" s="341"/>
      <c r="H1050" s="341"/>
    </row>
    <row r="1051" spans="1:8" s="338" customFormat="1">
      <c r="A1051" s="344"/>
      <c r="B1051" s="344"/>
      <c r="C1051" s="344"/>
      <c r="D1051" s="344"/>
      <c r="E1051" s="345"/>
      <c r="F1051" s="341"/>
      <c r="G1051" s="341"/>
      <c r="H1051" s="341"/>
    </row>
    <row r="1052" spans="1:8" s="338" customFormat="1">
      <c r="A1052" s="344"/>
      <c r="B1052" s="344"/>
      <c r="C1052" s="344"/>
      <c r="D1052" s="344"/>
      <c r="E1052" s="345"/>
      <c r="F1052" s="341"/>
      <c r="G1052" s="341"/>
      <c r="H1052" s="341"/>
    </row>
    <row r="1053" spans="1:8" s="338" customFormat="1">
      <c r="A1053" s="344"/>
      <c r="B1053" s="344"/>
      <c r="C1053" s="344"/>
      <c r="D1053" s="344"/>
      <c r="E1053" s="345"/>
      <c r="F1053" s="341"/>
      <c r="G1053" s="341"/>
      <c r="H1053" s="341"/>
    </row>
    <row r="1054" spans="1:8" s="338" customFormat="1">
      <c r="A1054" s="344"/>
      <c r="B1054" s="344"/>
      <c r="C1054" s="344"/>
      <c r="D1054" s="344"/>
      <c r="E1054" s="345"/>
      <c r="F1054" s="341"/>
      <c r="G1054" s="341"/>
      <c r="H1054" s="341"/>
    </row>
    <row r="1055" spans="1:8" s="338" customFormat="1">
      <c r="A1055" s="344"/>
      <c r="B1055" s="344"/>
      <c r="C1055" s="344"/>
      <c r="D1055" s="344"/>
      <c r="E1055" s="345"/>
      <c r="F1055" s="341"/>
      <c r="G1055" s="341"/>
      <c r="H1055" s="341"/>
    </row>
    <row r="1056" spans="1:8" s="338" customFormat="1">
      <c r="A1056" s="344"/>
      <c r="B1056" s="344"/>
      <c r="C1056" s="344"/>
      <c r="D1056" s="344"/>
      <c r="E1056" s="345"/>
      <c r="F1056" s="341"/>
      <c r="G1056" s="341"/>
      <c r="H1056" s="341"/>
    </row>
    <row r="1057" spans="1:8" s="338" customFormat="1">
      <c r="A1057" s="344"/>
      <c r="B1057" s="344"/>
      <c r="C1057" s="344"/>
      <c r="D1057" s="344"/>
      <c r="E1057" s="345"/>
      <c r="F1057" s="341"/>
      <c r="G1057" s="341"/>
      <c r="H1057" s="341"/>
    </row>
    <row r="1058" spans="1:8" s="338" customFormat="1">
      <c r="A1058" s="344"/>
      <c r="B1058" s="344"/>
      <c r="C1058" s="344"/>
      <c r="D1058" s="344"/>
      <c r="E1058" s="345"/>
      <c r="F1058" s="341"/>
      <c r="G1058" s="341"/>
      <c r="H1058" s="341"/>
    </row>
    <row r="1059" spans="1:8" s="338" customFormat="1">
      <c r="A1059" s="344"/>
      <c r="B1059" s="344"/>
      <c r="C1059" s="344"/>
      <c r="D1059" s="344"/>
      <c r="E1059" s="345"/>
      <c r="F1059" s="341"/>
      <c r="G1059" s="341"/>
      <c r="H1059" s="341"/>
    </row>
    <row r="1060" spans="1:8" s="338" customFormat="1">
      <c r="A1060" s="344"/>
      <c r="B1060" s="344"/>
      <c r="C1060" s="344"/>
      <c r="D1060" s="344"/>
      <c r="E1060" s="345"/>
      <c r="F1060" s="341"/>
      <c r="G1060" s="341"/>
      <c r="H1060" s="341"/>
    </row>
    <row r="1061" spans="1:8" s="338" customFormat="1">
      <c r="A1061" s="344"/>
      <c r="B1061" s="344"/>
      <c r="C1061" s="344"/>
      <c r="D1061" s="344"/>
      <c r="E1061" s="345"/>
      <c r="F1061" s="341"/>
      <c r="G1061" s="341"/>
      <c r="H1061" s="341"/>
    </row>
    <row r="1062" spans="1:8" s="338" customFormat="1">
      <c r="A1062" s="344"/>
      <c r="B1062" s="344"/>
      <c r="C1062" s="344"/>
      <c r="D1062" s="344"/>
      <c r="E1062" s="345"/>
      <c r="F1062" s="341"/>
      <c r="G1062" s="341"/>
      <c r="H1062" s="341"/>
    </row>
    <row r="1063" spans="1:8" s="338" customFormat="1">
      <c r="A1063" s="344"/>
      <c r="B1063" s="344"/>
      <c r="C1063" s="344"/>
      <c r="D1063" s="344"/>
      <c r="E1063" s="345"/>
      <c r="F1063" s="341"/>
      <c r="G1063" s="341"/>
      <c r="H1063" s="341"/>
    </row>
    <row r="1064" spans="1:8" s="338" customFormat="1">
      <c r="A1064" s="344"/>
      <c r="B1064" s="344"/>
      <c r="C1064" s="344"/>
      <c r="D1064" s="344"/>
      <c r="E1064" s="345"/>
      <c r="F1064" s="341"/>
      <c r="G1064" s="341"/>
      <c r="H1064" s="341"/>
    </row>
    <row r="1065" spans="1:8" s="338" customFormat="1">
      <c r="A1065" s="344"/>
      <c r="B1065" s="344"/>
      <c r="C1065" s="344"/>
      <c r="D1065" s="344"/>
      <c r="E1065" s="345"/>
      <c r="F1065" s="341"/>
      <c r="G1065" s="341"/>
      <c r="H1065" s="341"/>
    </row>
    <row r="1066" spans="1:8" s="338" customFormat="1">
      <c r="A1066" s="344"/>
      <c r="B1066" s="344"/>
      <c r="C1066" s="344"/>
      <c r="D1066" s="344"/>
      <c r="E1066" s="345"/>
      <c r="F1066" s="341"/>
      <c r="G1066" s="341"/>
      <c r="H1066" s="341"/>
    </row>
    <row r="1067" spans="1:8" s="338" customFormat="1">
      <c r="A1067" s="344"/>
      <c r="B1067" s="344"/>
      <c r="C1067" s="344"/>
      <c r="D1067" s="344"/>
      <c r="E1067" s="345"/>
      <c r="F1067" s="341"/>
      <c r="G1067" s="341"/>
      <c r="H1067" s="341"/>
    </row>
    <row r="1068" spans="1:8" s="338" customFormat="1">
      <c r="A1068" s="344"/>
      <c r="B1068" s="344"/>
      <c r="C1068" s="344"/>
      <c r="D1068" s="344"/>
      <c r="E1068" s="345"/>
      <c r="F1068" s="341"/>
      <c r="G1068" s="341"/>
      <c r="H1068" s="341"/>
    </row>
    <row r="1069" spans="1:8" s="338" customFormat="1">
      <c r="A1069" s="344"/>
      <c r="B1069" s="344"/>
      <c r="C1069" s="344"/>
      <c r="D1069" s="344"/>
      <c r="E1069" s="345"/>
      <c r="F1069" s="341"/>
      <c r="G1069" s="341"/>
      <c r="H1069" s="341"/>
    </row>
    <row r="1070" spans="1:8" s="338" customFormat="1">
      <c r="A1070" s="344"/>
      <c r="B1070" s="344"/>
      <c r="C1070" s="344"/>
      <c r="D1070" s="344"/>
      <c r="E1070" s="345"/>
      <c r="F1070" s="341"/>
      <c r="G1070" s="341"/>
      <c r="H1070" s="341"/>
    </row>
    <row r="1071" spans="1:8" s="338" customFormat="1">
      <c r="A1071" s="344"/>
      <c r="B1071" s="344"/>
      <c r="C1071" s="344"/>
      <c r="D1071" s="344"/>
      <c r="E1071" s="345"/>
      <c r="F1071" s="341"/>
      <c r="G1071" s="341"/>
      <c r="H1071" s="341"/>
    </row>
    <row r="1072" spans="1:8" s="338" customFormat="1">
      <c r="A1072" s="344"/>
      <c r="B1072" s="344"/>
      <c r="C1072" s="344"/>
      <c r="D1072" s="344"/>
      <c r="E1072" s="345"/>
      <c r="F1072" s="341"/>
      <c r="G1072" s="341"/>
      <c r="H1072" s="341"/>
    </row>
    <row r="1073" spans="1:8" s="338" customFormat="1">
      <c r="A1073" s="344"/>
      <c r="B1073" s="344"/>
      <c r="C1073" s="344"/>
      <c r="D1073" s="344"/>
      <c r="E1073" s="345"/>
      <c r="F1073" s="341"/>
      <c r="G1073" s="341"/>
      <c r="H1073" s="341"/>
    </row>
    <row r="1074" spans="1:8" s="338" customFormat="1">
      <c r="A1074" s="344"/>
      <c r="B1074" s="344"/>
      <c r="C1074" s="344"/>
      <c r="D1074" s="344"/>
      <c r="E1074" s="345"/>
      <c r="F1074" s="341"/>
      <c r="G1074" s="341"/>
      <c r="H1074" s="341"/>
    </row>
    <row r="1075" spans="1:8" s="338" customFormat="1">
      <c r="A1075" s="344"/>
      <c r="B1075" s="344"/>
      <c r="C1075" s="344"/>
      <c r="D1075" s="344"/>
      <c r="E1075" s="345"/>
      <c r="F1075" s="341"/>
      <c r="G1075" s="341"/>
      <c r="H1075" s="341"/>
    </row>
    <row r="1076" spans="1:8" s="338" customFormat="1">
      <c r="A1076" s="344"/>
      <c r="B1076" s="344"/>
      <c r="C1076" s="344"/>
      <c r="D1076" s="344"/>
      <c r="E1076" s="345"/>
      <c r="F1076" s="341"/>
      <c r="G1076" s="341"/>
      <c r="H1076" s="341"/>
    </row>
    <row r="1077" spans="1:8" s="338" customFormat="1">
      <c r="A1077" s="344"/>
      <c r="B1077" s="344"/>
      <c r="C1077" s="344"/>
      <c r="D1077" s="344"/>
      <c r="E1077" s="345"/>
      <c r="F1077" s="341"/>
      <c r="G1077" s="341"/>
      <c r="H1077" s="341"/>
    </row>
    <row r="1078" spans="1:8" s="338" customFormat="1">
      <c r="A1078" s="344"/>
      <c r="B1078" s="344"/>
      <c r="C1078" s="344"/>
      <c r="D1078" s="344"/>
      <c r="E1078" s="345"/>
      <c r="F1078" s="341"/>
      <c r="G1078" s="341"/>
      <c r="H1078" s="341"/>
    </row>
    <row r="1079" spans="1:8" s="338" customFormat="1">
      <c r="A1079" s="344"/>
      <c r="B1079" s="344"/>
      <c r="C1079" s="344"/>
      <c r="D1079" s="344"/>
      <c r="E1079" s="345"/>
      <c r="F1079" s="341"/>
      <c r="G1079" s="341"/>
      <c r="H1079" s="341"/>
    </row>
    <row r="1080" spans="1:8" s="338" customFormat="1">
      <c r="A1080" s="344"/>
      <c r="B1080" s="344"/>
      <c r="C1080" s="344"/>
      <c r="D1080" s="344"/>
      <c r="E1080" s="345"/>
      <c r="F1080" s="341"/>
      <c r="G1080" s="341"/>
      <c r="H1080" s="341"/>
    </row>
    <row r="1081" spans="1:8" s="338" customFormat="1">
      <c r="A1081" s="344"/>
      <c r="B1081" s="344"/>
      <c r="C1081" s="344"/>
      <c r="D1081" s="344"/>
      <c r="E1081" s="345"/>
      <c r="F1081" s="341"/>
      <c r="G1081" s="341"/>
      <c r="H1081" s="341"/>
    </row>
    <row r="1082" spans="1:8" s="338" customFormat="1">
      <c r="A1082" s="344"/>
      <c r="B1082" s="344"/>
      <c r="C1082" s="344"/>
      <c r="D1082" s="344"/>
      <c r="E1082" s="345"/>
      <c r="F1082" s="341"/>
      <c r="G1082" s="341"/>
      <c r="H1082" s="341"/>
    </row>
    <row r="1083" spans="1:8" s="338" customFormat="1">
      <c r="A1083" s="344"/>
      <c r="B1083" s="344"/>
      <c r="C1083" s="344"/>
      <c r="D1083" s="344"/>
      <c r="E1083" s="345"/>
      <c r="F1083" s="341"/>
      <c r="G1083" s="341"/>
      <c r="H1083" s="341"/>
    </row>
    <row r="1084" spans="1:8" s="338" customFormat="1">
      <c r="A1084" s="344"/>
      <c r="B1084" s="344"/>
      <c r="C1084" s="344"/>
      <c r="D1084" s="344"/>
      <c r="E1084" s="345"/>
      <c r="F1084" s="341"/>
      <c r="G1084" s="341"/>
      <c r="H1084" s="341"/>
    </row>
    <row r="1085" spans="1:8" s="338" customFormat="1">
      <c r="A1085" s="344"/>
      <c r="B1085" s="344"/>
      <c r="C1085" s="344"/>
      <c r="D1085" s="344"/>
      <c r="E1085" s="345"/>
      <c r="F1085" s="341"/>
      <c r="G1085" s="341"/>
      <c r="H1085" s="341"/>
    </row>
    <row r="1086" spans="1:8" s="338" customFormat="1">
      <c r="A1086" s="344"/>
      <c r="B1086" s="344"/>
      <c r="C1086" s="344"/>
      <c r="D1086" s="344"/>
      <c r="E1086" s="345"/>
      <c r="F1086" s="341"/>
      <c r="G1086" s="341"/>
      <c r="H1086" s="341"/>
    </row>
    <row r="1087" spans="1:8" s="338" customFormat="1">
      <c r="A1087" s="344"/>
      <c r="B1087" s="344"/>
      <c r="C1087" s="344"/>
      <c r="D1087" s="344"/>
      <c r="E1087" s="345"/>
      <c r="F1087" s="341"/>
      <c r="G1087" s="341"/>
      <c r="H1087" s="341"/>
    </row>
    <row r="1088" spans="1:8" s="338" customFormat="1">
      <c r="A1088" s="344"/>
      <c r="B1088" s="344"/>
      <c r="C1088" s="344"/>
      <c r="D1088" s="344"/>
      <c r="E1088" s="345"/>
      <c r="F1088" s="341"/>
      <c r="G1088" s="341"/>
      <c r="H1088" s="341"/>
    </row>
    <row r="1089" spans="1:8" s="338" customFormat="1">
      <c r="A1089" s="344"/>
      <c r="B1089" s="344"/>
      <c r="C1089" s="344"/>
      <c r="D1089" s="344"/>
      <c r="E1089" s="345"/>
      <c r="F1089" s="341"/>
      <c r="G1089" s="341"/>
      <c r="H1089" s="341"/>
    </row>
    <row r="1090" spans="1:8" s="338" customFormat="1">
      <c r="A1090" s="344"/>
      <c r="B1090" s="344"/>
      <c r="C1090" s="344"/>
      <c r="D1090" s="344"/>
      <c r="E1090" s="345"/>
      <c r="F1090" s="341"/>
      <c r="G1090" s="341"/>
      <c r="H1090" s="341"/>
    </row>
    <row r="1091" spans="1:8" s="338" customFormat="1">
      <c r="A1091" s="344"/>
      <c r="B1091" s="344"/>
      <c r="C1091" s="344"/>
      <c r="D1091" s="344"/>
      <c r="E1091" s="345"/>
      <c r="F1091" s="341"/>
      <c r="G1091" s="341"/>
      <c r="H1091" s="341"/>
    </row>
    <row r="1092" spans="1:8" s="338" customFormat="1">
      <c r="A1092" s="344"/>
      <c r="B1092" s="344"/>
      <c r="C1092" s="344"/>
      <c r="D1092" s="344"/>
      <c r="E1092" s="345"/>
      <c r="F1092" s="341"/>
      <c r="G1092" s="341"/>
      <c r="H1092" s="341"/>
    </row>
    <row r="1093" spans="1:8" s="338" customFormat="1">
      <c r="A1093" s="344"/>
      <c r="B1093" s="344"/>
      <c r="C1093" s="344"/>
      <c r="D1093" s="344"/>
      <c r="E1093" s="345"/>
      <c r="F1093" s="341"/>
      <c r="G1093" s="341"/>
      <c r="H1093" s="341"/>
    </row>
    <row r="1094" spans="1:8" s="338" customFormat="1">
      <c r="A1094" s="344"/>
      <c r="B1094" s="344"/>
      <c r="C1094" s="344"/>
      <c r="D1094" s="344"/>
      <c r="E1094" s="345"/>
      <c r="F1094" s="341"/>
      <c r="G1094" s="341"/>
      <c r="H1094" s="341"/>
    </row>
    <row r="1095" spans="1:8" s="338" customFormat="1">
      <c r="A1095" s="344"/>
      <c r="B1095" s="344"/>
      <c r="C1095" s="344"/>
      <c r="D1095" s="344"/>
      <c r="E1095" s="345"/>
      <c r="F1095" s="341"/>
      <c r="G1095" s="341"/>
      <c r="H1095" s="341"/>
    </row>
    <row r="1096" spans="1:8" s="338" customFormat="1">
      <c r="A1096" s="344"/>
      <c r="B1096" s="344"/>
      <c r="C1096" s="344"/>
      <c r="D1096" s="344"/>
      <c r="E1096" s="345"/>
      <c r="F1096" s="341"/>
      <c r="G1096" s="341"/>
      <c r="H1096" s="341"/>
    </row>
    <row r="1097" spans="1:8" s="338" customFormat="1">
      <c r="A1097" s="344"/>
      <c r="B1097" s="344"/>
      <c r="C1097" s="344"/>
      <c r="D1097" s="344"/>
      <c r="E1097" s="345"/>
      <c r="F1097" s="341"/>
      <c r="G1097" s="341"/>
      <c r="H1097" s="341"/>
    </row>
    <row r="1098" spans="1:8" s="338" customFormat="1">
      <c r="A1098" s="344"/>
      <c r="B1098" s="344"/>
      <c r="C1098" s="344"/>
      <c r="D1098" s="344"/>
      <c r="E1098" s="345"/>
      <c r="F1098" s="341"/>
      <c r="G1098" s="341"/>
      <c r="H1098" s="341"/>
    </row>
    <row r="1099" spans="1:8" s="338" customFormat="1">
      <c r="A1099" s="344"/>
      <c r="B1099" s="344"/>
      <c r="C1099" s="344"/>
      <c r="D1099" s="344"/>
      <c r="E1099" s="345"/>
      <c r="F1099" s="341"/>
      <c r="G1099" s="341"/>
      <c r="H1099" s="341"/>
    </row>
    <row r="1100" spans="1:8" s="338" customFormat="1">
      <c r="A1100" s="344"/>
      <c r="B1100" s="344"/>
      <c r="C1100" s="344"/>
      <c r="D1100" s="344"/>
      <c r="E1100" s="345"/>
      <c r="F1100" s="341"/>
      <c r="G1100" s="341"/>
      <c r="H1100" s="341"/>
    </row>
    <row r="1101" spans="1:8" s="338" customFormat="1">
      <c r="A1101" s="344"/>
      <c r="B1101" s="344"/>
      <c r="C1101" s="344"/>
      <c r="D1101" s="344"/>
      <c r="E1101" s="345"/>
      <c r="F1101" s="341"/>
      <c r="G1101" s="341"/>
      <c r="H1101" s="341"/>
    </row>
    <row r="1102" spans="1:8" s="338" customFormat="1">
      <c r="A1102" s="344"/>
      <c r="B1102" s="344"/>
      <c r="C1102" s="344"/>
      <c r="D1102" s="344"/>
      <c r="E1102" s="345"/>
      <c r="F1102" s="341"/>
      <c r="G1102" s="341"/>
      <c r="H1102" s="341"/>
    </row>
    <row r="1103" spans="1:8" s="338" customFormat="1">
      <c r="A1103" s="344"/>
      <c r="B1103" s="344"/>
      <c r="C1103" s="344"/>
      <c r="D1103" s="344"/>
      <c r="E1103" s="345"/>
      <c r="F1103" s="341"/>
      <c r="G1103" s="341"/>
      <c r="H1103" s="341"/>
    </row>
    <row r="1104" spans="1:8" s="338" customFormat="1">
      <c r="A1104" s="344"/>
      <c r="B1104" s="344"/>
      <c r="C1104" s="344"/>
      <c r="D1104" s="344"/>
      <c r="E1104" s="345"/>
      <c r="F1104" s="341"/>
      <c r="G1104" s="341"/>
      <c r="H1104" s="341"/>
    </row>
    <row r="1105" spans="1:8" s="338" customFormat="1">
      <c r="A1105" s="344"/>
      <c r="B1105" s="344"/>
      <c r="C1105" s="344"/>
      <c r="D1105" s="344"/>
      <c r="E1105" s="345"/>
      <c r="F1105" s="341"/>
      <c r="G1105" s="341"/>
      <c r="H1105" s="341"/>
    </row>
    <row r="1106" spans="1:8" s="338" customFormat="1">
      <c r="A1106" s="344"/>
      <c r="B1106" s="344"/>
      <c r="C1106" s="344"/>
      <c r="D1106" s="344"/>
      <c r="E1106" s="345"/>
      <c r="F1106" s="341"/>
      <c r="G1106" s="341"/>
      <c r="H1106" s="341"/>
    </row>
    <row r="1107" spans="1:8" s="338" customFormat="1">
      <c r="A1107" s="344"/>
      <c r="B1107" s="344"/>
      <c r="C1107" s="344"/>
      <c r="D1107" s="344"/>
      <c r="E1107" s="345"/>
      <c r="F1107" s="341"/>
      <c r="G1107" s="341"/>
      <c r="H1107" s="341"/>
    </row>
    <row r="1108" spans="1:8" s="338" customFormat="1">
      <c r="A1108" s="344"/>
      <c r="B1108" s="344"/>
      <c r="C1108" s="344"/>
      <c r="D1108" s="344"/>
      <c r="E1108" s="345"/>
      <c r="F1108" s="341"/>
      <c r="G1108" s="341"/>
      <c r="H1108" s="341"/>
    </row>
    <row r="1109" spans="1:8" s="338" customFormat="1">
      <c r="A1109" s="344"/>
      <c r="B1109" s="344"/>
      <c r="C1109" s="344"/>
      <c r="D1109" s="344"/>
      <c r="E1109" s="345"/>
      <c r="F1109" s="341"/>
      <c r="G1109" s="341"/>
      <c r="H1109" s="341"/>
    </row>
    <row r="1110" spans="1:8" s="338" customFormat="1">
      <c r="A1110" s="344"/>
      <c r="B1110" s="344"/>
      <c r="C1110" s="344"/>
      <c r="D1110" s="344"/>
      <c r="E1110" s="345"/>
      <c r="F1110" s="341"/>
      <c r="G1110" s="341"/>
      <c r="H1110" s="341"/>
    </row>
    <row r="1111" spans="1:8" s="338" customFormat="1">
      <c r="A1111" s="344"/>
      <c r="B1111" s="344"/>
      <c r="C1111" s="344"/>
      <c r="D1111" s="344"/>
      <c r="E1111" s="345"/>
      <c r="F1111" s="341"/>
      <c r="G1111" s="341"/>
      <c r="H1111" s="341"/>
    </row>
    <row r="1112" spans="1:8" s="338" customFormat="1">
      <c r="A1112" s="344"/>
      <c r="B1112" s="344"/>
      <c r="C1112" s="344"/>
      <c r="D1112" s="344"/>
      <c r="E1112" s="345"/>
      <c r="F1112" s="341"/>
      <c r="G1112" s="341"/>
      <c r="H1112" s="341"/>
    </row>
    <row r="1113" spans="1:8" s="338" customFormat="1">
      <c r="A1113" s="344"/>
      <c r="B1113" s="344"/>
      <c r="C1113" s="344"/>
      <c r="D1113" s="344"/>
      <c r="E1113" s="345"/>
      <c r="F1113" s="341"/>
      <c r="G1113" s="341"/>
      <c r="H1113" s="341"/>
    </row>
    <row r="1114" spans="1:8" s="338" customFormat="1">
      <c r="A1114" s="344"/>
      <c r="B1114" s="344"/>
      <c r="C1114" s="344"/>
      <c r="D1114" s="344"/>
      <c r="E1114" s="345"/>
      <c r="F1114" s="341"/>
      <c r="G1114" s="341"/>
      <c r="H1114" s="341"/>
    </row>
    <row r="1115" spans="1:8" s="338" customFormat="1">
      <c r="A1115" s="344"/>
      <c r="B1115" s="344"/>
      <c r="C1115" s="344"/>
      <c r="D1115" s="344"/>
      <c r="E1115" s="345"/>
      <c r="F1115" s="341"/>
      <c r="G1115" s="341"/>
      <c r="H1115" s="341"/>
    </row>
    <row r="1116" spans="1:8" s="338" customFormat="1">
      <c r="A1116" s="344"/>
      <c r="B1116" s="344"/>
      <c r="C1116" s="344"/>
      <c r="D1116" s="344"/>
      <c r="E1116" s="345"/>
      <c r="F1116" s="341"/>
      <c r="G1116" s="341"/>
      <c r="H1116" s="341"/>
    </row>
    <row r="1117" spans="1:8" s="338" customFormat="1">
      <c r="A1117" s="344"/>
      <c r="B1117" s="344"/>
      <c r="C1117" s="344"/>
      <c r="D1117" s="344"/>
      <c r="E1117" s="345"/>
      <c r="F1117" s="341"/>
      <c r="G1117" s="341"/>
      <c r="H1117" s="341"/>
    </row>
    <row r="1118" spans="1:8" s="338" customFormat="1">
      <c r="A1118" s="344"/>
      <c r="B1118" s="344"/>
      <c r="C1118" s="344"/>
      <c r="D1118" s="344"/>
      <c r="E1118" s="345"/>
      <c r="F1118" s="341"/>
      <c r="G1118" s="341"/>
      <c r="H1118" s="341"/>
    </row>
    <row r="1119" spans="1:8" s="338" customFormat="1">
      <c r="A1119" s="344"/>
      <c r="B1119" s="344"/>
      <c r="C1119" s="344"/>
      <c r="D1119" s="344"/>
      <c r="E1119" s="345"/>
      <c r="F1119" s="341"/>
      <c r="G1119" s="341"/>
      <c r="H1119" s="341"/>
    </row>
    <row r="1120" spans="1:8" s="338" customFormat="1">
      <c r="A1120" s="344"/>
      <c r="B1120" s="344"/>
      <c r="C1120" s="344"/>
      <c r="D1120" s="344"/>
      <c r="E1120" s="345"/>
      <c r="F1120" s="341"/>
      <c r="G1120" s="341"/>
      <c r="H1120" s="341"/>
    </row>
    <row r="1121" spans="1:8" s="338" customFormat="1">
      <c r="A1121" s="344"/>
      <c r="B1121" s="344"/>
      <c r="C1121" s="344"/>
      <c r="D1121" s="344"/>
      <c r="E1121" s="345"/>
      <c r="F1121" s="341"/>
      <c r="G1121" s="341"/>
      <c r="H1121" s="341"/>
    </row>
    <row r="1122" spans="1:8" s="338" customFormat="1">
      <c r="A1122" s="344"/>
      <c r="B1122" s="344"/>
      <c r="C1122" s="344"/>
      <c r="D1122" s="344"/>
      <c r="E1122" s="345"/>
      <c r="F1122" s="341"/>
      <c r="G1122" s="341"/>
      <c r="H1122" s="341"/>
    </row>
    <row r="1123" spans="1:8" s="338" customFormat="1">
      <c r="A1123" s="344"/>
      <c r="B1123" s="344"/>
      <c r="C1123" s="344"/>
      <c r="D1123" s="344"/>
      <c r="E1123" s="345"/>
      <c r="F1123" s="341"/>
      <c r="G1123" s="341"/>
      <c r="H1123" s="341"/>
    </row>
    <row r="1124" spans="1:8" s="338" customFormat="1">
      <c r="A1124" s="344"/>
      <c r="B1124" s="344"/>
      <c r="C1124" s="344"/>
      <c r="D1124" s="344"/>
      <c r="E1124" s="345"/>
      <c r="F1124" s="341"/>
      <c r="G1124" s="341"/>
      <c r="H1124" s="341"/>
    </row>
    <row r="1125" spans="1:8" s="338" customFormat="1">
      <c r="A1125" s="344"/>
      <c r="B1125" s="344"/>
      <c r="C1125" s="344"/>
      <c r="D1125" s="344"/>
      <c r="E1125" s="345"/>
      <c r="F1125" s="341"/>
      <c r="G1125" s="341"/>
      <c r="H1125" s="341"/>
    </row>
    <row r="1126" spans="1:8" s="338" customFormat="1">
      <c r="A1126" s="344"/>
      <c r="B1126" s="344"/>
      <c r="C1126" s="344"/>
      <c r="D1126" s="344"/>
      <c r="E1126" s="345"/>
      <c r="F1126" s="341"/>
      <c r="G1126" s="341"/>
      <c r="H1126" s="341"/>
    </row>
    <row r="1127" spans="1:8" s="338" customFormat="1">
      <c r="A1127" s="344"/>
      <c r="B1127" s="344"/>
      <c r="C1127" s="344"/>
      <c r="D1127" s="344"/>
      <c r="E1127" s="345"/>
      <c r="F1127" s="341"/>
      <c r="G1127" s="341"/>
      <c r="H1127" s="341"/>
    </row>
    <row r="1128" spans="1:8" s="338" customFormat="1">
      <c r="A1128" s="344"/>
      <c r="B1128" s="344"/>
      <c r="C1128" s="344"/>
      <c r="D1128" s="344"/>
      <c r="E1128" s="345"/>
      <c r="F1128" s="341"/>
      <c r="G1128" s="341"/>
      <c r="H1128" s="341"/>
    </row>
    <row r="1129" spans="1:8" s="338" customFormat="1">
      <c r="A1129" s="344"/>
      <c r="B1129" s="344"/>
      <c r="C1129" s="344"/>
      <c r="D1129" s="344"/>
      <c r="E1129" s="345"/>
      <c r="F1129" s="341"/>
      <c r="G1129" s="341"/>
      <c r="H1129" s="341"/>
    </row>
    <row r="1130" spans="1:8" s="338" customFormat="1">
      <c r="A1130" s="344"/>
      <c r="B1130" s="344"/>
      <c r="C1130" s="344"/>
      <c r="D1130" s="344"/>
      <c r="E1130" s="345"/>
      <c r="F1130" s="341"/>
      <c r="G1130" s="341"/>
      <c r="H1130" s="341"/>
    </row>
    <row r="1131" spans="1:8" s="338" customFormat="1">
      <c r="A1131" s="344"/>
      <c r="B1131" s="344"/>
      <c r="C1131" s="344"/>
      <c r="D1131" s="344"/>
      <c r="E1131" s="345"/>
      <c r="F1131" s="341"/>
      <c r="G1131" s="341"/>
      <c r="H1131" s="341"/>
    </row>
    <row r="1132" spans="1:8" s="338" customFormat="1">
      <c r="A1132" s="344"/>
      <c r="B1132" s="344"/>
      <c r="C1132" s="344"/>
      <c r="D1132" s="344"/>
      <c r="E1132" s="345"/>
      <c r="F1132" s="341"/>
      <c r="G1132" s="341"/>
      <c r="H1132" s="341"/>
    </row>
    <row r="1133" spans="1:8" s="338" customFormat="1">
      <c r="A1133" s="344"/>
      <c r="B1133" s="344"/>
      <c r="C1133" s="344"/>
      <c r="D1133" s="344"/>
      <c r="E1133" s="345"/>
      <c r="F1133" s="341"/>
      <c r="G1133" s="341"/>
      <c r="H1133" s="341"/>
    </row>
    <row r="1134" spans="1:8" s="338" customFormat="1">
      <c r="A1134" s="344"/>
      <c r="B1134" s="344"/>
      <c r="C1134" s="344"/>
      <c r="D1134" s="344"/>
      <c r="E1134" s="345"/>
      <c r="F1134" s="341"/>
      <c r="G1134" s="341"/>
      <c r="H1134" s="341"/>
    </row>
    <row r="1135" spans="1:8" s="338" customFormat="1">
      <c r="A1135" s="344"/>
      <c r="B1135" s="344"/>
      <c r="C1135" s="344"/>
      <c r="D1135" s="344"/>
      <c r="E1135" s="345"/>
      <c r="F1135" s="341"/>
      <c r="G1135" s="341"/>
      <c r="H1135" s="341"/>
    </row>
    <row r="1136" spans="1:8" s="338" customFormat="1">
      <c r="A1136" s="344"/>
      <c r="B1136" s="344"/>
      <c r="C1136" s="344"/>
      <c r="D1136" s="344"/>
      <c r="E1136" s="345"/>
      <c r="F1136" s="341"/>
      <c r="G1136" s="341"/>
      <c r="H1136" s="341"/>
    </row>
    <row r="1137" spans="1:8" s="338" customFormat="1">
      <c r="A1137" s="344"/>
      <c r="B1137" s="344"/>
      <c r="C1137" s="344"/>
      <c r="D1137" s="344"/>
      <c r="E1137" s="345"/>
      <c r="F1137" s="341"/>
      <c r="G1137" s="341"/>
      <c r="H1137" s="341"/>
    </row>
    <row r="1138" spans="1:8" s="338" customFormat="1">
      <c r="A1138" s="344"/>
      <c r="B1138" s="344"/>
      <c r="C1138" s="344"/>
      <c r="D1138" s="344"/>
      <c r="E1138" s="345"/>
      <c r="F1138" s="341"/>
      <c r="G1138" s="341"/>
      <c r="H1138" s="341"/>
    </row>
    <row r="1139" spans="1:8" s="338" customFormat="1">
      <c r="A1139" s="344"/>
      <c r="B1139" s="344"/>
      <c r="C1139" s="344"/>
      <c r="D1139" s="344"/>
      <c r="E1139" s="345"/>
      <c r="F1139" s="341"/>
      <c r="G1139" s="341"/>
      <c r="H1139" s="341"/>
    </row>
    <row r="1140" spans="1:8" s="338" customFormat="1">
      <c r="A1140" s="344"/>
      <c r="B1140" s="344"/>
      <c r="C1140" s="344"/>
      <c r="D1140" s="344"/>
      <c r="E1140" s="345"/>
      <c r="F1140" s="341"/>
      <c r="G1140" s="341"/>
      <c r="H1140" s="341"/>
    </row>
    <row r="1141" spans="1:8" s="338" customFormat="1">
      <c r="A1141" s="344"/>
      <c r="B1141" s="344"/>
      <c r="C1141" s="344"/>
      <c r="D1141" s="344"/>
      <c r="E1141" s="345"/>
      <c r="F1141" s="341"/>
      <c r="G1141" s="341"/>
      <c r="H1141" s="341"/>
    </row>
    <row r="1142" spans="1:8" s="338" customFormat="1">
      <c r="A1142" s="344"/>
      <c r="B1142" s="344"/>
      <c r="C1142" s="344"/>
      <c r="D1142" s="344"/>
      <c r="E1142" s="345"/>
      <c r="F1142" s="341"/>
      <c r="G1142" s="341"/>
      <c r="H1142" s="341"/>
    </row>
    <row r="1143" spans="1:8" s="338" customFormat="1">
      <c r="A1143" s="344"/>
      <c r="B1143" s="344"/>
      <c r="C1143" s="344"/>
      <c r="D1143" s="344"/>
      <c r="E1143" s="345"/>
      <c r="F1143" s="341"/>
      <c r="G1143" s="341"/>
      <c r="H1143" s="341"/>
    </row>
    <row r="1144" spans="1:8" s="338" customFormat="1">
      <c r="A1144" s="344"/>
      <c r="B1144" s="344"/>
      <c r="C1144" s="344"/>
      <c r="D1144" s="344"/>
      <c r="E1144" s="345"/>
      <c r="F1144" s="341"/>
      <c r="G1144" s="341"/>
      <c r="H1144" s="341"/>
    </row>
    <row r="1145" spans="1:8" s="338" customFormat="1">
      <c r="A1145" s="344"/>
      <c r="B1145" s="344"/>
      <c r="C1145" s="344"/>
      <c r="D1145" s="344"/>
      <c r="E1145" s="345"/>
      <c r="F1145" s="341"/>
      <c r="G1145" s="341"/>
      <c r="H1145" s="341"/>
    </row>
    <row r="1146" spans="1:8" s="338" customFormat="1">
      <c r="A1146" s="344"/>
      <c r="B1146" s="344"/>
      <c r="C1146" s="344"/>
      <c r="D1146" s="344"/>
      <c r="E1146" s="345"/>
      <c r="F1146" s="341"/>
      <c r="G1146" s="341"/>
      <c r="H1146" s="341"/>
    </row>
    <row r="1147" spans="1:8" s="338" customFormat="1">
      <c r="A1147" s="344"/>
      <c r="B1147" s="344"/>
      <c r="C1147" s="344"/>
      <c r="D1147" s="344"/>
      <c r="E1147" s="345"/>
      <c r="F1147" s="341"/>
      <c r="G1147" s="341"/>
      <c r="H1147" s="341"/>
    </row>
    <row r="1148" spans="1:8" s="338" customFormat="1">
      <c r="A1148" s="344"/>
      <c r="B1148" s="344"/>
      <c r="C1148" s="344"/>
      <c r="D1148" s="344"/>
      <c r="E1148" s="345"/>
      <c r="F1148" s="341"/>
      <c r="G1148" s="341"/>
      <c r="H1148" s="341"/>
    </row>
    <row r="1149" spans="1:8" s="338" customFormat="1">
      <c r="A1149" s="344"/>
      <c r="B1149" s="344"/>
      <c r="C1149" s="344"/>
      <c r="D1149" s="344"/>
      <c r="E1149" s="345"/>
      <c r="F1149" s="341"/>
      <c r="G1149" s="341"/>
      <c r="H1149" s="341"/>
    </row>
    <row r="1150" spans="1:8" s="338" customFormat="1">
      <c r="A1150" s="344"/>
      <c r="B1150" s="344"/>
      <c r="C1150" s="344"/>
      <c r="D1150" s="344"/>
      <c r="E1150" s="345"/>
      <c r="F1150" s="341"/>
      <c r="G1150" s="341"/>
      <c r="H1150" s="341"/>
    </row>
    <row r="1151" spans="1:8" s="338" customFormat="1">
      <c r="A1151" s="344"/>
      <c r="B1151" s="344"/>
      <c r="C1151" s="344"/>
      <c r="D1151" s="344"/>
      <c r="E1151" s="345"/>
      <c r="F1151" s="341"/>
      <c r="G1151" s="341"/>
      <c r="H1151" s="341"/>
    </row>
    <row r="1152" spans="1:8" s="338" customFormat="1">
      <c r="A1152" s="344"/>
      <c r="B1152" s="344"/>
      <c r="C1152" s="344"/>
      <c r="D1152" s="344"/>
      <c r="E1152" s="345"/>
      <c r="F1152" s="341"/>
      <c r="G1152" s="341"/>
      <c r="H1152" s="341"/>
    </row>
    <row r="1153" spans="1:8" s="338" customFormat="1">
      <c r="A1153" s="344"/>
      <c r="B1153" s="344"/>
      <c r="C1153" s="344"/>
      <c r="D1153" s="344"/>
      <c r="E1153" s="345"/>
      <c r="F1153" s="341"/>
      <c r="G1153" s="341"/>
      <c r="H1153" s="341"/>
    </row>
    <row r="1154" spans="1:8" s="338" customFormat="1">
      <c r="A1154" s="344"/>
      <c r="B1154" s="344"/>
      <c r="C1154" s="344"/>
      <c r="D1154" s="344"/>
      <c r="E1154" s="345"/>
      <c r="F1154" s="341"/>
      <c r="G1154" s="341"/>
      <c r="H1154" s="341"/>
    </row>
    <row r="1155" spans="1:8" s="338" customFormat="1">
      <c r="A1155" s="344"/>
      <c r="B1155" s="344"/>
      <c r="C1155" s="344"/>
      <c r="D1155" s="344"/>
      <c r="E1155" s="345"/>
      <c r="F1155" s="341"/>
      <c r="G1155" s="341"/>
      <c r="H1155" s="341"/>
    </row>
    <row r="1156" spans="1:8" s="338" customFormat="1">
      <c r="A1156" s="344"/>
      <c r="B1156" s="344"/>
      <c r="C1156" s="344"/>
      <c r="D1156" s="344"/>
      <c r="E1156" s="345"/>
      <c r="F1156" s="341"/>
      <c r="G1156" s="341"/>
      <c r="H1156" s="341"/>
    </row>
    <row r="1157" spans="1:8" s="338" customFormat="1">
      <c r="A1157" s="344"/>
      <c r="B1157" s="344"/>
      <c r="C1157" s="344"/>
      <c r="D1157" s="344"/>
      <c r="E1157" s="345"/>
      <c r="F1157" s="341"/>
      <c r="G1157" s="341"/>
      <c r="H1157" s="341"/>
    </row>
    <row r="1158" spans="1:8" s="338" customFormat="1">
      <c r="A1158" s="344"/>
      <c r="B1158" s="344"/>
      <c r="C1158" s="344"/>
      <c r="D1158" s="344"/>
      <c r="E1158" s="345"/>
      <c r="F1158" s="341"/>
      <c r="G1158" s="341"/>
      <c r="H1158" s="341"/>
    </row>
    <row r="1159" spans="1:8" s="338" customFormat="1">
      <c r="A1159" s="344"/>
      <c r="B1159" s="344"/>
      <c r="C1159" s="344"/>
      <c r="D1159" s="344"/>
      <c r="E1159" s="345"/>
      <c r="F1159" s="341"/>
      <c r="G1159" s="341"/>
      <c r="H1159" s="341"/>
    </row>
    <row r="1160" spans="1:8" s="338" customFormat="1">
      <c r="A1160" s="344"/>
      <c r="B1160" s="344"/>
      <c r="C1160" s="344"/>
      <c r="D1160" s="344"/>
      <c r="E1160" s="345"/>
      <c r="F1160" s="341"/>
      <c r="G1160" s="341"/>
      <c r="H1160" s="341"/>
    </row>
    <row r="1161" spans="1:8" s="338" customFormat="1">
      <c r="A1161" s="344"/>
      <c r="B1161" s="344"/>
      <c r="C1161" s="344"/>
      <c r="D1161" s="344"/>
      <c r="E1161" s="345"/>
      <c r="F1161" s="341"/>
      <c r="G1161" s="341"/>
      <c r="H1161" s="341"/>
    </row>
    <row r="1162" spans="1:8" s="338" customFormat="1">
      <c r="A1162" s="344"/>
      <c r="B1162" s="344"/>
      <c r="C1162" s="344"/>
      <c r="D1162" s="344"/>
      <c r="E1162" s="345"/>
      <c r="F1162" s="341"/>
      <c r="G1162" s="341"/>
      <c r="H1162" s="341"/>
    </row>
    <row r="1163" spans="1:8" s="338" customFormat="1">
      <c r="A1163" s="344"/>
      <c r="B1163" s="344"/>
      <c r="C1163" s="344"/>
      <c r="D1163" s="344"/>
      <c r="E1163" s="345"/>
      <c r="F1163" s="341"/>
      <c r="G1163" s="341"/>
      <c r="H1163" s="341"/>
    </row>
    <row r="1164" spans="1:8" s="338" customFormat="1">
      <c r="A1164" s="344"/>
      <c r="B1164" s="344"/>
      <c r="C1164" s="344"/>
      <c r="D1164" s="344"/>
      <c r="E1164" s="345"/>
      <c r="F1164" s="341"/>
      <c r="G1164" s="341"/>
      <c r="H1164" s="341"/>
    </row>
    <row r="1165" spans="1:8" s="338" customFormat="1">
      <c r="A1165" s="344"/>
      <c r="B1165" s="344"/>
      <c r="C1165" s="344"/>
      <c r="D1165" s="344"/>
      <c r="E1165" s="345"/>
      <c r="F1165" s="341"/>
      <c r="G1165" s="341"/>
      <c r="H1165" s="341"/>
    </row>
    <row r="1166" spans="1:8" s="338" customFormat="1">
      <c r="A1166" s="344"/>
      <c r="B1166" s="344"/>
      <c r="C1166" s="344"/>
      <c r="D1166" s="344"/>
      <c r="E1166" s="345"/>
      <c r="F1166" s="341"/>
      <c r="G1166" s="341"/>
      <c r="H1166" s="341"/>
    </row>
    <row r="1167" spans="1:8" s="338" customFormat="1">
      <c r="A1167" s="344"/>
      <c r="B1167" s="344"/>
      <c r="C1167" s="344"/>
      <c r="D1167" s="344"/>
      <c r="E1167" s="345"/>
      <c r="F1167" s="341"/>
      <c r="G1167" s="341"/>
      <c r="H1167" s="341"/>
    </row>
    <row r="1168" spans="1:8" s="338" customFormat="1">
      <c r="A1168" s="344"/>
      <c r="B1168" s="344"/>
      <c r="C1168" s="344"/>
      <c r="D1168" s="344"/>
      <c r="E1168" s="345"/>
      <c r="F1168" s="341"/>
      <c r="G1168" s="341"/>
      <c r="H1168" s="341"/>
    </row>
    <row r="1169" spans="1:8" s="338" customFormat="1">
      <c r="A1169" s="344"/>
      <c r="B1169" s="344"/>
      <c r="C1169" s="344"/>
      <c r="D1169" s="344"/>
      <c r="E1169" s="345"/>
      <c r="F1169" s="341"/>
      <c r="G1169" s="341"/>
      <c r="H1169" s="341"/>
    </row>
    <row r="1170" spans="1:8" s="338" customFormat="1">
      <c r="A1170" s="344"/>
      <c r="B1170" s="344"/>
      <c r="C1170" s="344"/>
      <c r="D1170" s="344"/>
      <c r="E1170" s="345"/>
      <c r="F1170" s="341"/>
      <c r="G1170" s="341"/>
      <c r="H1170" s="341"/>
    </row>
    <row r="1171" spans="1:8" s="338" customFormat="1">
      <c r="A1171" s="344"/>
      <c r="B1171" s="344"/>
      <c r="C1171" s="344"/>
      <c r="D1171" s="344"/>
      <c r="E1171" s="345"/>
      <c r="F1171" s="341"/>
      <c r="G1171" s="341"/>
      <c r="H1171" s="341"/>
    </row>
    <row r="1172" spans="1:8" s="338" customFormat="1">
      <c r="A1172" s="344"/>
      <c r="B1172" s="344"/>
      <c r="C1172" s="344"/>
      <c r="D1172" s="344"/>
      <c r="E1172" s="345"/>
      <c r="F1172" s="341"/>
      <c r="G1172" s="341"/>
      <c r="H1172" s="341"/>
    </row>
    <row r="1173" spans="1:8" s="338" customFormat="1">
      <c r="A1173" s="344"/>
      <c r="B1173" s="344"/>
      <c r="C1173" s="344"/>
      <c r="D1173" s="344"/>
      <c r="E1173" s="345"/>
      <c r="F1173" s="341"/>
      <c r="G1173" s="341"/>
      <c r="H1173" s="341"/>
    </row>
    <row r="1174" spans="1:8" s="338" customFormat="1">
      <c r="A1174" s="344"/>
      <c r="B1174" s="344"/>
      <c r="C1174" s="344"/>
      <c r="D1174" s="344"/>
      <c r="E1174" s="345"/>
      <c r="F1174" s="341"/>
      <c r="G1174" s="341"/>
      <c r="H1174" s="341"/>
    </row>
    <row r="1175" spans="1:8" s="338" customFormat="1">
      <c r="A1175" s="344"/>
      <c r="B1175" s="344"/>
      <c r="C1175" s="344"/>
      <c r="D1175" s="344"/>
      <c r="E1175" s="345"/>
      <c r="F1175" s="341"/>
      <c r="G1175" s="341"/>
      <c r="H1175" s="341"/>
    </row>
    <row r="1176" spans="1:8" s="338" customFormat="1">
      <c r="A1176" s="344"/>
      <c r="B1176" s="344"/>
      <c r="C1176" s="344"/>
      <c r="D1176" s="344"/>
      <c r="E1176" s="345"/>
      <c r="F1176" s="341"/>
      <c r="G1176" s="341"/>
      <c r="H1176" s="341"/>
    </row>
    <row r="1177" spans="1:8" s="338" customFormat="1">
      <c r="A1177" s="344"/>
      <c r="B1177" s="344"/>
      <c r="C1177" s="344"/>
      <c r="D1177" s="344"/>
      <c r="E1177" s="345"/>
      <c r="F1177" s="341"/>
      <c r="G1177" s="341"/>
      <c r="H1177" s="341"/>
    </row>
    <row r="1178" spans="1:8" s="338" customFormat="1">
      <c r="A1178" s="344"/>
      <c r="B1178" s="344"/>
      <c r="C1178" s="344"/>
      <c r="D1178" s="344"/>
      <c r="E1178" s="345"/>
      <c r="F1178" s="341"/>
      <c r="G1178" s="341"/>
      <c r="H1178" s="341"/>
    </row>
    <row r="1179" spans="1:8" s="338" customFormat="1">
      <c r="A1179" s="344"/>
      <c r="B1179" s="344"/>
      <c r="C1179" s="344"/>
      <c r="D1179" s="344"/>
      <c r="E1179" s="345"/>
      <c r="F1179" s="341"/>
      <c r="G1179" s="341"/>
      <c r="H1179" s="341"/>
    </row>
    <row r="1180" spans="1:8" s="338" customFormat="1">
      <c r="A1180" s="344"/>
      <c r="B1180" s="344"/>
      <c r="C1180" s="344"/>
      <c r="D1180" s="344"/>
      <c r="E1180" s="345"/>
      <c r="F1180" s="341"/>
      <c r="G1180" s="341"/>
      <c r="H1180" s="341"/>
    </row>
    <row r="1181" spans="1:8" s="338" customFormat="1">
      <c r="A1181" s="344"/>
      <c r="B1181" s="344"/>
      <c r="C1181" s="344"/>
      <c r="D1181" s="344"/>
      <c r="E1181" s="345"/>
      <c r="F1181" s="341"/>
      <c r="G1181" s="341"/>
      <c r="H1181" s="341"/>
    </row>
    <row r="1182" spans="1:8" s="338" customFormat="1">
      <c r="A1182" s="344"/>
      <c r="B1182" s="344"/>
      <c r="C1182" s="344"/>
      <c r="D1182" s="344"/>
      <c r="E1182" s="345"/>
      <c r="F1182" s="341"/>
      <c r="G1182" s="341"/>
      <c r="H1182" s="341"/>
    </row>
    <row r="1183" spans="1:8" s="338" customFormat="1">
      <c r="A1183" s="344"/>
      <c r="B1183" s="344"/>
      <c r="C1183" s="344"/>
      <c r="D1183" s="344"/>
      <c r="E1183" s="345"/>
      <c r="F1183" s="341"/>
      <c r="G1183" s="341"/>
      <c r="H1183" s="341"/>
    </row>
    <row r="1184" spans="1:8" s="338" customFormat="1">
      <c r="A1184" s="344"/>
      <c r="B1184" s="344"/>
      <c r="C1184" s="344"/>
      <c r="D1184" s="344"/>
      <c r="E1184" s="345"/>
      <c r="F1184" s="341"/>
      <c r="G1184" s="341"/>
      <c r="H1184" s="341"/>
    </row>
    <row r="1185" spans="1:8" s="338" customFormat="1">
      <c r="A1185" s="344"/>
      <c r="B1185" s="344"/>
      <c r="C1185" s="344"/>
      <c r="D1185" s="344"/>
      <c r="E1185" s="345"/>
      <c r="F1185" s="341"/>
      <c r="G1185" s="341"/>
      <c r="H1185" s="341"/>
    </row>
    <row r="1186" spans="1:8" s="338" customFormat="1">
      <c r="A1186" s="344"/>
      <c r="B1186" s="344"/>
      <c r="C1186" s="344"/>
      <c r="D1186" s="344"/>
      <c r="E1186" s="345"/>
      <c r="F1186" s="341"/>
      <c r="G1186" s="341"/>
      <c r="H1186" s="341"/>
    </row>
    <row r="1187" spans="1:8" s="338" customFormat="1">
      <c r="A1187" s="344"/>
      <c r="B1187" s="344"/>
      <c r="C1187" s="344"/>
      <c r="D1187" s="344"/>
      <c r="E1187" s="345"/>
      <c r="F1187" s="341"/>
      <c r="G1187" s="341"/>
      <c r="H1187" s="341"/>
    </row>
    <row r="1188" spans="1:8" s="338" customFormat="1">
      <c r="A1188" s="344"/>
      <c r="B1188" s="344"/>
      <c r="C1188" s="344"/>
      <c r="D1188" s="344"/>
      <c r="E1188" s="345"/>
      <c r="F1188" s="341"/>
      <c r="G1188" s="341"/>
      <c r="H1188" s="341"/>
    </row>
    <row r="1189" spans="1:8" s="338" customFormat="1">
      <c r="A1189" s="344"/>
      <c r="B1189" s="344"/>
      <c r="C1189" s="344"/>
      <c r="D1189" s="344"/>
      <c r="E1189" s="345"/>
      <c r="F1189" s="341"/>
      <c r="G1189" s="341"/>
      <c r="H1189" s="341"/>
    </row>
    <row r="1190" spans="1:8" s="338" customFormat="1">
      <c r="A1190" s="344"/>
      <c r="B1190" s="344"/>
      <c r="C1190" s="344"/>
      <c r="D1190" s="344"/>
      <c r="E1190" s="345"/>
      <c r="F1190" s="341"/>
      <c r="G1190" s="341"/>
      <c r="H1190" s="341"/>
    </row>
    <row r="1191" spans="1:8" s="338" customFormat="1">
      <c r="A1191" s="344"/>
      <c r="B1191" s="344"/>
      <c r="C1191" s="344"/>
      <c r="D1191" s="344"/>
      <c r="E1191" s="345"/>
      <c r="F1191" s="341"/>
      <c r="G1191" s="341"/>
      <c r="H1191" s="341"/>
    </row>
    <row r="1192" spans="1:8" s="338" customFormat="1">
      <c r="A1192" s="344"/>
      <c r="B1192" s="344"/>
      <c r="C1192" s="344"/>
      <c r="D1192" s="344"/>
      <c r="E1192" s="345"/>
      <c r="F1192" s="341"/>
      <c r="G1192" s="341"/>
      <c r="H1192" s="341"/>
    </row>
    <row r="1193" spans="1:8" s="338" customFormat="1">
      <c r="A1193" s="344"/>
      <c r="B1193" s="344"/>
      <c r="C1193" s="344"/>
      <c r="D1193" s="344"/>
      <c r="E1193" s="345"/>
      <c r="F1193" s="341"/>
      <c r="G1193" s="341"/>
      <c r="H1193" s="341"/>
    </row>
    <row r="1194" spans="1:8" s="338" customFormat="1">
      <c r="A1194" s="344"/>
      <c r="B1194" s="344"/>
      <c r="C1194" s="344"/>
      <c r="D1194" s="344"/>
      <c r="E1194" s="345"/>
      <c r="F1194" s="341"/>
      <c r="G1194" s="341"/>
      <c r="H1194" s="341"/>
    </row>
    <row r="1195" spans="1:8" s="338" customFormat="1">
      <c r="A1195" s="344"/>
      <c r="B1195" s="344"/>
      <c r="C1195" s="344"/>
      <c r="D1195" s="344"/>
      <c r="E1195" s="345"/>
      <c r="F1195" s="341"/>
      <c r="G1195" s="341"/>
      <c r="H1195" s="341"/>
    </row>
    <row r="1196" spans="1:8" s="338" customFormat="1">
      <c r="A1196" s="344"/>
      <c r="B1196" s="344"/>
      <c r="C1196" s="344"/>
      <c r="D1196" s="344"/>
      <c r="E1196" s="345"/>
      <c r="F1196" s="341"/>
      <c r="G1196" s="341"/>
      <c r="H1196" s="341"/>
    </row>
    <row r="1197" spans="1:8" s="338" customFormat="1">
      <c r="A1197" s="344"/>
      <c r="B1197" s="344"/>
      <c r="C1197" s="344"/>
      <c r="D1197" s="344"/>
      <c r="E1197" s="345"/>
      <c r="F1197" s="341"/>
      <c r="G1197" s="341"/>
      <c r="H1197" s="341"/>
    </row>
    <row r="1198" spans="1:8" s="338" customFormat="1">
      <c r="A1198" s="344"/>
      <c r="B1198" s="344"/>
      <c r="C1198" s="344"/>
      <c r="D1198" s="344"/>
      <c r="E1198" s="345"/>
      <c r="F1198" s="341"/>
      <c r="G1198" s="341"/>
      <c r="H1198" s="341"/>
    </row>
    <row r="1199" spans="1:8" s="338" customFormat="1">
      <c r="A1199" s="344"/>
      <c r="B1199" s="344"/>
      <c r="C1199" s="344"/>
      <c r="D1199" s="344"/>
      <c r="E1199" s="345"/>
      <c r="F1199" s="341"/>
      <c r="G1199" s="341"/>
      <c r="H1199" s="341"/>
    </row>
    <row r="1200" spans="1:8" s="338" customFormat="1">
      <c r="A1200" s="344"/>
      <c r="B1200" s="344"/>
      <c r="C1200" s="344"/>
      <c r="D1200" s="344"/>
      <c r="E1200" s="345"/>
      <c r="F1200" s="341"/>
      <c r="G1200" s="341"/>
      <c r="H1200" s="341"/>
    </row>
    <row r="1201" spans="1:8" s="338" customFormat="1">
      <c r="A1201" s="344"/>
      <c r="B1201" s="344"/>
      <c r="C1201" s="344"/>
      <c r="D1201" s="344"/>
      <c r="E1201" s="345"/>
      <c r="F1201" s="341"/>
      <c r="G1201" s="341"/>
      <c r="H1201" s="341"/>
    </row>
    <row r="1202" spans="1:8" s="338" customFormat="1">
      <c r="A1202" s="344"/>
      <c r="B1202" s="344"/>
      <c r="C1202" s="344"/>
      <c r="D1202" s="344"/>
      <c r="E1202" s="345"/>
      <c r="F1202" s="341"/>
      <c r="G1202" s="341"/>
      <c r="H1202" s="341"/>
    </row>
    <row r="1203" spans="1:8" s="338" customFormat="1">
      <c r="A1203" s="344"/>
      <c r="B1203" s="344"/>
      <c r="C1203" s="344"/>
      <c r="D1203" s="344"/>
      <c r="E1203" s="345"/>
      <c r="F1203" s="341"/>
      <c r="G1203" s="341"/>
      <c r="H1203" s="341"/>
    </row>
    <row r="1204" spans="1:8" s="338" customFormat="1">
      <c r="A1204" s="344"/>
      <c r="B1204" s="344"/>
      <c r="C1204" s="344"/>
      <c r="D1204" s="344"/>
      <c r="E1204" s="345"/>
      <c r="F1204" s="341"/>
      <c r="G1204" s="341"/>
      <c r="H1204" s="341"/>
    </row>
    <row r="1205" spans="1:8" s="338" customFormat="1">
      <c r="A1205" s="344"/>
      <c r="B1205" s="344"/>
      <c r="C1205" s="344"/>
      <c r="D1205" s="344"/>
      <c r="E1205" s="345"/>
      <c r="F1205" s="341"/>
      <c r="G1205" s="341"/>
      <c r="H1205" s="341"/>
    </row>
    <row r="1206" spans="1:8" s="338" customFormat="1">
      <c r="A1206" s="344"/>
      <c r="B1206" s="344"/>
      <c r="C1206" s="344"/>
      <c r="D1206" s="344"/>
      <c r="E1206" s="345"/>
      <c r="F1206" s="341"/>
      <c r="G1206" s="341"/>
      <c r="H1206" s="341"/>
    </row>
    <row r="1207" spans="1:8" s="338" customFormat="1">
      <c r="A1207" s="344"/>
      <c r="B1207" s="344"/>
      <c r="C1207" s="344"/>
      <c r="D1207" s="344"/>
      <c r="E1207" s="345"/>
      <c r="F1207" s="341"/>
      <c r="G1207" s="341"/>
      <c r="H1207" s="341"/>
    </row>
    <row r="1208" spans="1:8" s="338" customFormat="1">
      <c r="A1208" s="344"/>
      <c r="B1208" s="344"/>
      <c r="C1208" s="344"/>
      <c r="D1208" s="344"/>
      <c r="E1208" s="345"/>
      <c r="F1208" s="341"/>
      <c r="G1208" s="341"/>
      <c r="H1208" s="341"/>
    </row>
    <row r="1209" spans="1:8" s="338" customFormat="1">
      <c r="A1209" s="344"/>
      <c r="B1209" s="344"/>
      <c r="C1209" s="344"/>
      <c r="D1209" s="344"/>
      <c r="E1209" s="345"/>
      <c r="F1209" s="341"/>
      <c r="G1209" s="341"/>
      <c r="H1209" s="341"/>
    </row>
    <row r="1210" spans="1:8" s="338" customFormat="1">
      <c r="A1210" s="344"/>
      <c r="B1210" s="344"/>
      <c r="C1210" s="344"/>
      <c r="D1210" s="344"/>
      <c r="E1210" s="345"/>
      <c r="F1210" s="341"/>
      <c r="G1210" s="341"/>
      <c r="H1210" s="341"/>
    </row>
    <row r="1211" spans="1:8" s="338" customFormat="1">
      <c r="A1211" s="344"/>
      <c r="B1211" s="344"/>
      <c r="C1211" s="344"/>
      <c r="D1211" s="344"/>
      <c r="E1211" s="345"/>
      <c r="F1211" s="341"/>
      <c r="G1211" s="341"/>
      <c r="H1211" s="341"/>
    </row>
    <row r="1212" spans="1:8" s="338" customFormat="1">
      <c r="A1212" s="344"/>
      <c r="B1212" s="344"/>
      <c r="C1212" s="344"/>
      <c r="D1212" s="344"/>
      <c r="E1212" s="345"/>
      <c r="F1212" s="341"/>
      <c r="G1212" s="341"/>
      <c r="H1212" s="341"/>
    </row>
    <row r="1213" spans="1:8" s="338" customFormat="1">
      <c r="A1213" s="344"/>
      <c r="B1213" s="344"/>
      <c r="C1213" s="344"/>
      <c r="D1213" s="344"/>
      <c r="E1213" s="345"/>
      <c r="F1213" s="341"/>
      <c r="G1213" s="341"/>
      <c r="H1213" s="341"/>
    </row>
    <row r="1214" spans="1:8" s="338" customFormat="1">
      <c r="A1214" s="344"/>
      <c r="B1214" s="344"/>
      <c r="C1214" s="344"/>
      <c r="D1214" s="344"/>
      <c r="E1214" s="345"/>
      <c r="F1214" s="341"/>
      <c r="G1214" s="341"/>
      <c r="H1214" s="341"/>
    </row>
    <row r="1215" spans="1:8" s="338" customFormat="1">
      <c r="A1215" s="344"/>
      <c r="B1215" s="344"/>
      <c r="C1215" s="344"/>
      <c r="D1215" s="344"/>
      <c r="E1215" s="345"/>
      <c r="F1215" s="341"/>
      <c r="G1215" s="341"/>
      <c r="H1215" s="341"/>
    </row>
    <row r="1216" spans="1:8" s="338" customFormat="1">
      <c r="A1216" s="344"/>
      <c r="B1216" s="344"/>
      <c r="C1216" s="344"/>
      <c r="D1216" s="344"/>
      <c r="E1216" s="345"/>
      <c r="F1216" s="341"/>
      <c r="G1216" s="341"/>
      <c r="H1216" s="341"/>
    </row>
    <row r="1217" spans="1:8" s="338" customFormat="1">
      <c r="A1217" s="344"/>
      <c r="B1217" s="344"/>
      <c r="C1217" s="344"/>
      <c r="D1217" s="344"/>
      <c r="E1217" s="345"/>
      <c r="F1217" s="341"/>
      <c r="G1217" s="341"/>
      <c r="H1217" s="341"/>
    </row>
    <row r="1218" spans="1:8" s="338" customFormat="1">
      <c r="A1218" s="344"/>
      <c r="B1218" s="344"/>
      <c r="C1218" s="344"/>
      <c r="D1218" s="344"/>
      <c r="E1218" s="345"/>
      <c r="F1218" s="341"/>
      <c r="G1218" s="341"/>
      <c r="H1218" s="341"/>
    </row>
    <row r="1219" spans="1:8" s="338" customFormat="1">
      <c r="A1219" s="344"/>
      <c r="B1219" s="344"/>
      <c r="C1219" s="344"/>
      <c r="D1219" s="344"/>
      <c r="E1219" s="345"/>
      <c r="F1219" s="341"/>
      <c r="G1219" s="341"/>
      <c r="H1219" s="341"/>
    </row>
    <row r="1220" spans="1:8" s="338" customFormat="1">
      <c r="A1220" s="344"/>
      <c r="B1220" s="344"/>
      <c r="C1220" s="344"/>
      <c r="D1220" s="344"/>
      <c r="E1220" s="345"/>
      <c r="F1220" s="341"/>
      <c r="G1220" s="341"/>
      <c r="H1220" s="341"/>
    </row>
    <row r="1221" spans="1:8" s="338" customFormat="1">
      <c r="A1221" s="344"/>
      <c r="B1221" s="344"/>
      <c r="C1221" s="344"/>
      <c r="D1221" s="344"/>
      <c r="E1221" s="345"/>
      <c r="F1221" s="341"/>
      <c r="G1221" s="341"/>
      <c r="H1221" s="341"/>
    </row>
    <row r="1222" spans="1:8" s="338" customFormat="1">
      <c r="A1222" s="344"/>
      <c r="B1222" s="344"/>
      <c r="C1222" s="344"/>
      <c r="D1222" s="344"/>
      <c r="E1222" s="345"/>
      <c r="F1222" s="341"/>
      <c r="G1222" s="341"/>
      <c r="H1222" s="341"/>
    </row>
    <row r="1223" spans="1:8" s="338" customFormat="1">
      <c r="A1223" s="344"/>
      <c r="B1223" s="344"/>
      <c r="C1223" s="344"/>
      <c r="D1223" s="344"/>
      <c r="E1223" s="345"/>
      <c r="F1223" s="341"/>
      <c r="G1223" s="341"/>
      <c r="H1223" s="341"/>
    </row>
    <row r="1224" spans="1:8" s="338" customFormat="1">
      <c r="A1224" s="344"/>
      <c r="B1224" s="344"/>
      <c r="C1224" s="344"/>
      <c r="D1224" s="344"/>
      <c r="E1224" s="345"/>
      <c r="F1224" s="341"/>
      <c r="G1224" s="341"/>
      <c r="H1224" s="341"/>
    </row>
    <row r="1225" spans="1:8" s="338" customFormat="1">
      <c r="A1225" s="344"/>
      <c r="B1225" s="344"/>
      <c r="C1225" s="344"/>
      <c r="D1225" s="344"/>
      <c r="E1225" s="345"/>
      <c r="F1225" s="341"/>
      <c r="G1225" s="341"/>
      <c r="H1225" s="341"/>
    </row>
    <row r="1226" spans="1:8" s="338" customFormat="1">
      <c r="A1226" s="344"/>
      <c r="B1226" s="344"/>
      <c r="C1226" s="344"/>
      <c r="D1226" s="344"/>
      <c r="E1226" s="345"/>
      <c r="F1226" s="341"/>
      <c r="G1226" s="341"/>
      <c r="H1226" s="341"/>
    </row>
    <row r="1227" spans="1:8" s="338" customFormat="1">
      <c r="A1227" s="344"/>
      <c r="B1227" s="344"/>
      <c r="C1227" s="344"/>
      <c r="D1227" s="344"/>
      <c r="E1227" s="345"/>
      <c r="F1227" s="341"/>
      <c r="G1227" s="341"/>
      <c r="H1227" s="341"/>
    </row>
    <row r="1228" spans="1:8" s="338" customFormat="1">
      <c r="A1228" s="344"/>
      <c r="B1228" s="344"/>
      <c r="C1228" s="344"/>
      <c r="D1228" s="344"/>
      <c r="E1228" s="345"/>
      <c r="F1228" s="341"/>
      <c r="G1228" s="341"/>
      <c r="H1228" s="341"/>
    </row>
    <row r="1229" spans="1:8" s="338" customFormat="1">
      <c r="A1229" s="344"/>
      <c r="B1229" s="344"/>
      <c r="C1229" s="344"/>
      <c r="D1229" s="344"/>
      <c r="E1229" s="345"/>
      <c r="F1229" s="341"/>
      <c r="G1229" s="341"/>
      <c r="H1229" s="341"/>
    </row>
    <row r="1230" spans="1:8" s="338" customFormat="1">
      <c r="A1230" s="344"/>
      <c r="B1230" s="344"/>
      <c r="C1230" s="344"/>
      <c r="D1230" s="344"/>
      <c r="E1230" s="345"/>
      <c r="F1230" s="341"/>
      <c r="G1230" s="341"/>
      <c r="H1230" s="341"/>
    </row>
    <row r="1231" spans="1:8" s="338" customFormat="1">
      <c r="A1231" s="344"/>
      <c r="B1231" s="344"/>
      <c r="C1231" s="344"/>
      <c r="D1231" s="344"/>
      <c r="E1231" s="345"/>
      <c r="F1231" s="341"/>
      <c r="G1231" s="341"/>
      <c r="H1231" s="341"/>
    </row>
    <row r="1232" spans="1:8" s="338" customFormat="1">
      <c r="A1232" s="344"/>
      <c r="B1232" s="344"/>
      <c r="C1232" s="344"/>
      <c r="D1232" s="344"/>
      <c r="E1232" s="345"/>
      <c r="F1232" s="341"/>
      <c r="G1232" s="341"/>
      <c r="H1232" s="341"/>
    </row>
    <row r="1233" spans="1:8" s="338" customFormat="1">
      <c r="A1233" s="344"/>
      <c r="B1233" s="344"/>
      <c r="C1233" s="344"/>
      <c r="D1233" s="344"/>
      <c r="E1233" s="345"/>
      <c r="F1233" s="341"/>
      <c r="G1233" s="341"/>
      <c r="H1233" s="341"/>
    </row>
    <row r="1234" spans="1:8" s="338" customFormat="1">
      <c r="A1234" s="344"/>
      <c r="B1234" s="344"/>
      <c r="C1234" s="344"/>
      <c r="D1234" s="344"/>
      <c r="E1234" s="345"/>
      <c r="F1234" s="341"/>
      <c r="G1234" s="341"/>
      <c r="H1234" s="341"/>
    </row>
    <row r="1235" spans="1:8" s="338" customFormat="1">
      <c r="A1235" s="344"/>
      <c r="B1235" s="344"/>
      <c r="C1235" s="344"/>
      <c r="D1235" s="344"/>
      <c r="E1235" s="345"/>
      <c r="F1235" s="341"/>
      <c r="G1235" s="341"/>
      <c r="H1235" s="341"/>
    </row>
    <row r="1236" spans="1:8" s="338" customFormat="1">
      <c r="A1236" s="344"/>
      <c r="B1236" s="344"/>
      <c r="C1236" s="344"/>
      <c r="D1236" s="344"/>
      <c r="E1236" s="345"/>
      <c r="F1236" s="341"/>
      <c r="G1236" s="341"/>
      <c r="H1236" s="341"/>
    </row>
    <row r="1237" spans="1:8" s="338" customFormat="1">
      <c r="A1237" s="344"/>
      <c r="B1237" s="344"/>
      <c r="C1237" s="344"/>
      <c r="D1237" s="344"/>
      <c r="E1237" s="345"/>
      <c r="F1237" s="341"/>
      <c r="G1237" s="341"/>
      <c r="H1237" s="341"/>
    </row>
    <row r="1238" spans="1:8" s="338" customFormat="1">
      <c r="A1238" s="344"/>
      <c r="B1238" s="344"/>
      <c r="C1238" s="344"/>
      <c r="D1238" s="344"/>
      <c r="E1238" s="345"/>
      <c r="F1238" s="341"/>
      <c r="G1238" s="341"/>
      <c r="H1238" s="341"/>
    </row>
    <row r="1239" spans="1:8" s="338" customFormat="1">
      <c r="A1239" s="344"/>
      <c r="B1239" s="344"/>
      <c r="C1239" s="344"/>
      <c r="D1239" s="344"/>
      <c r="E1239" s="345"/>
      <c r="F1239" s="341"/>
      <c r="G1239" s="341"/>
      <c r="H1239" s="341"/>
    </row>
    <row r="1240" spans="1:8" s="338" customFormat="1">
      <c r="A1240" s="344"/>
      <c r="B1240" s="344"/>
      <c r="C1240" s="344"/>
      <c r="D1240" s="344"/>
      <c r="E1240" s="345"/>
      <c r="F1240" s="341"/>
      <c r="G1240" s="341"/>
      <c r="H1240" s="341"/>
    </row>
    <row r="1241" spans="1:8" s="338" customFormat="1">
      <c r="A1241" s="344"/>
      <c r="B1241" s="344"/>
      <c r="C1241" s="344"/>
      <c r="D1241" s="344"/>
      <c r="E1241" s="345"/>
      <c r="F1241" s="341"/>
      <c r="G1241" s="341"/>
      <c r="H1241" s="341"/>
    </row>
    <row r="1242" spans="1:8" s="338" customFormat="1">
      <c r="A1242" s="344"/>
      <c r="B1242" s="344"/>
      <c r="C1242" s="344"/>
      <c r="D1242" s="344"/>
      <c r="E1242" s="345"/>
      <c r="F1242" s="341"/>
      <c r="G1242" s="341"/>
      <c r="H1242" s="341"/>
    </row>
    <row r="1243" spans="1:8" s="338" customFormat="1">
      <c r="A1243" s="344"/>
      <c r="B1243" s="344"/>
      <c r="C1243" s="344"/>
      <c r="D1243" s="344"/>
      <c r="E1243" s="345"/>
      <c r="F1243" s="341"/>
      <c r="G1243" s="341"/>
      <c r="H1243" s="341"/>
    </row>
    <row r="1244" spans="1:8" s="338" customFormat="1">
      <c r="A1244" s="344"/>
      <c r="B1244" s="344"/>
      <c r="C1244" s="344"/>
      <c r="D1244" s="344"/>
      <c r="E1244" s="345"/>
      <c r="F1244" s="341"/>
      <c r="G1244" s="341"/>
      <c r="H1244" s="341"/>
    </row>
    <row r="1245" spans="1:8" s="338" customFormat="1">
      <c r="A1245" s="344"/>
      <c r="B1245" s="344"/>
      <c r="C1245" s="344"/>
      <c r="D1245" s="344"/>
      <c r="E1245" s="345"/>
      <c r="F1245" s="341"/>
      <c r="G1245" s="341"/>
      <c r="H1245" s="341"/>
    </row>
    <row r="1246" spans="1:8" s="338" customFormat="1">
      <c r="A1246" s="344"/>
      <c r="B1246" s="344"/>
      <c r="C1246" s="344"/>
      <c r="D1246" s="344"/>
      <c r="E1246" s="345"/>
      <c r="F1246" s="341"/>
      <c r="G1246" s="341"/>
      <c r="H1246" s="341"/>
    </row>
    <row r="1247" spans="1:8" s="338" customFormat="1">
      <c r="A1247" s="344"/>
      <c r="B1247" s="344"/>
      <c r="C1247" s="344"/>
      <c r="D1247" s="344"/>
      <c r="E1247" s="345"/>
      <c r="F1247" s="341"/>
      <c r="G1247" s="341"/>
      <c r="H1247" s="341"/>
    </row>
    <row r="1248" spans="1:8" s="338" customFormat="1">
      <c r="A1248" s="344"/>
      <c r="B1248" s="344"/>
      <c r="C1248" s="344"/>
      <c r="D1248" s="344"/>
      <c r="E1248" s="345"/>
      <c r="F1248" s="341"/>
      <c r="G1248" s="341"/>
      <c r="H1248" s="341"/>
    </row>
    <row r="1249" spans="1:8" s="338" customFormat="1">
      <c r="A1249" s="344"/>
      <c r="B1249" s="344"/>
      <c r="C1249" s="344"/>
      <c r="D1249" s="344"/>
      <c r="E1249" s="345"/>
      <c r="F1249" s="341"/>
      <c r="G1249" s="341"/>
      <c r="H1249" s="341"/>
    </row>
    <row r="1250" spans="1:8" s="338" customFormat="1">
      <c r="A1250" s="344"/>
      <c r="B1250" s="344"/>
      <c r="C1250" s="344"/>
      <c r="D1250" s="344"/>
      <c r="E1250" s="345"/>
      <c r="F1250" s="341"/>
      <c r="G1250" s="341"/>
      <c r="H1250" s="341"/>
    </row>
    <row r="1251" spans="1:8" s="338" customFormat="1">
      <c r="A1251" s="344"/>
      <c r="B1251" s="344"/>
      <c r="C1251" s="344"/>
      <c r="D1251" s="344"/>
      <c r="E1251" s="345"/>
      <c r="F1251" s="341"/>
      <c r="G1251" s="341"/>
      <c r="H1251" s="341"/>
    </row>
    <row r="1252" spans="1:8" s="338" customFormat="1">
      <c r="A1252" s="344"/>
      <c r="B1252" s="344"/>
      <c r="C1252" s="344"/>
      <c r="D1252" s="344"/>
      <c r="E1252" s="345"/>
      <c r="F1252" s="341"/>
      <c r="G1252" s="341"/>
      <c r="H1252" s="341"/>
    </row>
    <row r="1253" spans="1:8" s="338" customFormat="1">
      <c r="A1253" s="344"/>
      <c r="B1253" s="344"/>
      <c r="C1253" s="344"/>
      <c r="D1253" s="344"/>
      <c r="E1253" s="345"/>
      <c r="F1253" s="341"/>
      <c r="G1253" s="341"/>
      <c r="H1253" s="341"/>
    </row>
    <row r="1254" spans="1:8" s="338" customFormat="1">
      <c r="A1254" s="344"/>
      <c r="B1254" s="344"/>
      <c r="C1254" s="344"/>
      <c r="D1254" s="344"/>
      <c r="E1254" s="345"/>
      <c r="F1254" s="341"/>
      <c r="G1254" s="341"/>
      <c r="H1254" s="341"/>
    </row>
    <row r="1255" spans="1:8" s="338" customFormat="1">
      <c r="A1255" s="344"/>
      <c r="B1255" s="344"/>
      <c r="C1255" s="344"/>
      <c r="D1255" s="344"/>
      <c r="E1255" s="345"/>
      <c r="F1255" s="341"/>
      <c r="G1255" s="341"/>
      <c r="H1255" s="341"/>
    </row>
    <row r="1256" spans="1:8" s="338" customFormat="1">
      <c r="A1256" s="344"/>
      <c r="B1256" s="344"/>
      <c r="C1256" s="344"/>
      <c r="D1256" s="344"/>
      <c r="E1256" s="345"/>
      <c r="F1256" s="341"/>
      <c r="G1256" s="341"/>
      <c r="H1256" s="341"/>
    </row>
    <row r="1257" spans="1:8" s="338" customFormat="1">
      <c r="A1257" s="344"/>
      <c r="B1257" s="344"/>
      <c r="C1257" s="344"/>
      <c r="D1257" s="344"/>
      <c r="E1257" s="345"/>
      <c r="F1257" s="341"/>
      <c r="G1257" s="341"/>
      <c r="H1257" s="341"/>
    </row>
    <row r="1258" spans="1:8" s="338" customFormat="1">
      <c r="A1258" s="344"/>
      <c r="B1258" s="344"/>
      <c r="C1258" s="344"/>
      <c r="D1258" s="344"/>
      <c r="E1258" s="345"/>
      <c r="F1258" s="341"/>
      <c r="G1258" s="341"/>
      <c r="H1258" s="341"/>
    </row>
    <row r="1259" spans="1:8" s="338" customFormat="1">
      <c r="A1259" s="344"/>
      <c r="B1259" s="344"/>
      <c r="C1259" s="344"/>
      <c r="D1259" s="344"/>
      <c r="E1259" s="345"/>
      <c r="F1259" s="341"/>
      <c r="G1259" s="341"/>
      <c r="H1259" s="341"/>
    </row>
    <row r="1260" spans="1:8" s="338" customFormat="1">
      <c r="A1260" s="344"/>
      <c r="B1260" s="344"/>
      <c r="C1260" s="344"/>
      <c r="D1260" s="344"/>
      <c r="E1260" s="345"/>
      <c r="F1260" s="341"/>
      <c r="G1260" s="341"/>
      <c r="H1260" s="341"/>
    </row>
    <row r="1261" spans="1:8" s="338" customFormat="1">
      <c r="A1261" s="344"/>
      <c r="B1261" s="344"/>
      <c r="C1261" s="344"/>
      <c r="D1261" s="344"/>
      <c r="E1261" s="345"/>
      <c r="F1261" s="341"/>
      <c r="G1261" s="341"/>
      <c r="H1261" s="341"/>
    </row>
    <row r="1262" spans="1:8" s="338" customFormat="1">
      <c r="A1262" s="344"/>
      <c r="B1262" s="344"/>
      <c r="C1262" s="344"/>
      <c r="D1262" s="344"/>
      <c r="E1262" s="345"/>
      <c r="F1262" s="341"/>
      <c r="G1262" s="341"/>
      <c r="H1262" s="341"/>
    </row>
    <row r="1263" spans="1:8" s="338" customFormat="1">
      <c r="A1263" s="344"/>
      <c r="B1263" s="344"/>
      <c r="C1263" s="344"/>
      <c r="D1263" s="344"/>
      <c r="E1263" s="345"/>
      <c r="F1263" s="341"/>
      <c r="G1263" s="341"/>
      <c r="H1263" s="341"/>
    </row>
    <row r="1264" spans="1:8" s="338" customFormat="1">
      <c r="A1264" s="344"/>
      <c r="B1264" s="344"/>
      <c r="C1264" s="344"/>
      <c r="D1264" s="344"/>
      <c r="E1264" s="345"/>
      <c r="F1264" s="341"/>
      <c r="G1264" s="341"/>
      <c r="H1264" s="341"/>
    </row>
    <row r="1265" spans="1:8" s="338" customFormat="1">
      <c r="A1265" s="344"/>
      <c r="B1265" s="344"/>
      <c r="C1265" s="344"/>
      <c r="D1265" s="344"/>
      <c r="E1265" s="345"/>
      <c r="F1265" s="341"/>
      <c r="G1265" s="341"/>
      <c r="H1265" s="341"/>
    </row>
    <row r="1266" spans="1:8" s="338" customFormat="1">
      <c r="A1266" s="344"/>
      <c r="B1266" s="344"/>
      <c r="C1266" s="344"/>
      <c r="D1266" s="344"/>
      <c r="E1266" s="345"/>
      <c r="F1266" s="341"/>
      <c r="G1266" s="341"/>
      <c r="H1266" s="341"/>
    </row>
    <row r="1267" spans="1:8" s="338" customFormat="1">
      <c r="A1267" s="344"/>
      <c r="B1267" s="344"/>
      <c r="C1267" s="344"/>
      <c r="D1267" s="344"/>
      <c r="E1267" s="345"/>
      <c r="F1267" s="341"/>
      <c r="G1267" s="341"/>
      <c r="H1267" s="341"/>
    </row>
    <row r="1268" spans="1:8" s="338" customFormat="1">
      <c r="A1268" s="344"/>
      <c r="B1268" s="344"/>
      <c r="C1268" s="344"/>
      <c r="D1268" s="344"/>
      <c r="E1268" s="345"/>
      <c r="F1268" s="341"/>
      <c r="G1268" s="341"/>
      <c r="H1268" s="341"/>
    </row>
    <row r="1269" spans="1:8" s="338" customFormat="1">
      <c r="A1269" s="344"/>
      <c r="B1269" s="344"/>
      <c r="C1269" s="344"/>
      <c r="D1269" s="344"/>
      <c r="E1269" s="345"/>
      <c r="F1269" s="341"/>
      <c r="G1269" s="341"/>
      <c r="H1269" s="341"/>
    </row>
    <row r="1270" spans="1:8" s="338" customFormat="1">
      <c r="A1270" s="344"/>
      <c r="B1270" s="344"/>
      <c r="C1270" s="344"/>
      <c r="D1270" s="344"/>
      <c r="E1270" s="345"/>
      <c r="F1270" s="341"/>
      <c r="G1270" s="341"/>
      <c r="H1270" s="341"/>
    </row>
    <row r="1271" spans="1:8" s="338" customFormat="1">
      <c r="A1271" s="344"/>
      <c r="B1271" s="344"/>
      <c r="C1271" s="344"/>
      <c r="D1271" s="344"/>
      <c r="E1271" s="345"/>
      <c r="F1271" s="341"/>
      <c r="G1271" s="341"/>
      <c r="H1271" s="341"/>
    </row>
    <row r="1272" spans="1:8" s="338" customFormat="1">
      <c r="A1272" s="344"/>
      <c r="B1272" s="344"/>
      <c r="C1272" s="344"/>
      <c r="D1272" s="344"/>
      <c r="E1272" s="345"/>
      <c r="F1272" s="341"/>
      <c r="G1272" s="341"/>
      <c r="H1272" s="341"/>
    </row>
    <row r="1273" spans="1:8" s="338" customFormat="1">
      <c r="A1273" s="344"/>
      <c r="B1273" s="344"/>
      <c r="C1273" s="344"/>
      <c r="D1273" s="344"/>
      <c r="E1273" s="345"/>
      <c r="F1273" s="341"/>
      <c r="G1273" s="341"/>
      <c r="H1273" s="341"/>
    </row>
    <row r="1274" spans="1:8" s="338" customFormat="1">
      <c r="A1274" s="344"/>
      <c r="B1274" s="344"/>
      <c r="C1274" s="344"/>
      <c r="D1274" s="344"/>
      <c r="E1274" s="345"/>
      <c r="F1274" s="341"/>
      <c r="G1274" s="341"/>
      <c r="H1274" s="341"/>
    </row>
    <row r="1275" spans="1:8" s="338" customFormat="1">
      <c r="A1275" s="344"/>
      <c r="B1275" s="344"/>
      <c r="C1275" s="344"/>
      <c r="D1275" s="344"/>
      <c r="E1275" s="345"/>
      <c r="F1275" s="341"/>
      <c r="G1275" s="341"/>
      <c r="H1275" s="341"/>
    </row>
    <row r="1276" spans="1:8" s="338" customFormat="1">
      <c r="A1276" s="344"/>
      <c r="B1276" s="344"/>
      <c r="C1276" s="344"/>
      <c r="D1276" s="344"/>
      <c r="E1276" s="345"/>
      <c r="F1276" s="341"/>
      <c r="G1276" s="341"/>
      <c r="H1276" s="341"/>
    </row>
    <row r="1277" spans="1:8" s="338" customFormat="1">
      <c r="A1277" s="344"/>
      <c r="B1277" s="344"/>
      <c r="C1277" s="344"/>
      <c r="D1277" s="344"/>
      <c r="E1277" s="345"/>
      <c r="F1277" s="341"/>
      <c r="G1277" s="341"/>
      <c r="H1277" s="341"/>
    </row>
    <row r="1278" spans="1:8" s="338" customFormat="1">
      <c r="A1278" s="344"/>
      <c r="B1278" s="344"/>
      <c r="C1278" s="344"/>
      <c r="D1278" s="344"/>
      <c r="E1278" s="345"/>
      <c r="F1278" s="341"/>
      <c r="G1278" s="341"/>
      <c r="H1278" s="341"/>
    </row>
    <row r="1279" spans="1:8" s="338" customFormat="1">
      <c r="A1279" s="344"/>
      <c r="B1279" s="344"/>
      <c r="C1279" s="344"/>
      <c r="D1279" s="344"/>
      <c r="E1279" s="345"/>
      <c r="F1279" s="341"/>
      <c r="G1279" s="341"/>
      <c r="H1279" s="341"/>
    </row>
    <row r="1280" spans="1:8" s="338" customFormat="1">
      <c r="A1280" s="344"/>
      <c r="B1280" s="344"/>
      <c r="C1280" s="344"/>
      <c r="D1280" s="344"/>
      <c r="E1280" s="345"/>
      <c r="F1280" s="341"/>
      <c r="G1280" s="341"/>
      <c r="H1280" s="341"/>
    </row>
    <row r="1281" spans="1:8" s="338" customFormat="1">
      <c r="A1281" s="344"/>
      <c r="B1281" s="344"/>
      <c r="C1281" s="344"/>
      <c r="D1281" s="344"/>
      <c r="E1281" s="345"/>
      <c r="F1281" s="341"/>
      <c r="G1281" s="341"/>
      <c r="H1281" s="341"/>
    </row>
    <row r="1282" spans="1:8" s="338" customFormat="1">
      <c r="A1282" s="344"/>
      <c r="B1282" s="344"/>
      <c r="C1282" s="344"/>
      <c r="D1282" s="344"/>
      <c r="E1282" s="345"/>
      <c r="F1282" s="341"/>
      <c r="G1282" s="341"/>
      <c r="H1282" s="341"/>
    </row>
    <row r="1283" spans="1:8">
      <c r="A1283" s="344"/>
      <c r="B1283" s="344"/>
      <c r="C1283" s="344"/>
      <c r="D1283" s="344"/>
    </row>
    <row r="1284" spans="1:8">
      <c r="A1284" s="344"/>
      <c r="B1284" s="344"/>
      <c r="C1284" s="344"/>
      <c r="D1284" s="344"/>
    </row>
    <row r="1285" spans="1:8">
      <c r="A1285" s="344"/>
      <c r="B1285" s="344"/>
      <c r="C1285" s="344"/>
      <c r="D1285" s="344"/>
    </row>
    <row r="1286" spans="1:8">
      <c r="A1286" s="344"/>
      <c r="B1286" s="344"/>
      <c r="C1286" s="344"/>
      <c r="D1286" s="344"/>
    </row>
    <row r="1287" spans="1:8">
      <c r="A1287" s="344"/>
      <c r="B1287" s="344"/>
      <c r="C1287" s="344"/>
      <c r="D1287" s="344"/>
    </row>
    <row r="1288" spans="1:8">
      <c r="A1288" s="344"/>
      <c r="B1288" s="344"/>
      <c r="C1288" s="344"/>
      <c r="D1288" s="344"/>
    </row>
    <row r="1289" spans="1:8">
      <c r="A1289" s="344"/>
      <c r="B1289" s="344"/>
      <c r="C1289" s="344"/>
      <c r="D1289" s="344"/>
    </row>
    <row r="1290" spans="1:8">
      <c r="B1290" s="344"/>
      <c r="C1290" s="344"/>
      <c r="D1290" s="344"/>
    </row>
    <row r="1291" spans="1:8">
      <c r="B1291" s="344"/>
      <c r="C1291" s="344"/>
      <c r="D1291" s="344"/>
    </row>
    <row r="1292" spans="1:8">
      <c r="B1292" s="344"/>
      <c r="C1292" s="344"/>
      <c r="D1292" s="344"/>
    </row>
    <row r="1293" spans="1:8">
      <c r="B1293" s="344"/>
      <c r="C1293" s="344"/>
      <c r="D1293" s="344"/>
    </row>
  </sheetData>
  <mergeCells count="303">
    <mergeCell ref="D180:D181"/>
    <mergeCell ref="C178:C180"/>
    <mergeCell ref="B632:B633"/>
    <mergeCell ref="D638:D640"/>
    <mergeCell ref="D645:D646"/>
    <mergeCell ref="B661:B664"/>
    <mergeCell ref="A560:A561"/>
    <mergeCell ref="B572:B573"/>
    <mergeCell ref="D456:D457"/>
    <mergeCell ref="D454:D455"/>
    <mergeCell ref="B204:C204"/>
    <mergeCell ref="B178:B182"/>
    <mergeCell ref="B183:C183"/>
    <mergeCell ref="B186:C186"/>
    <mergeCell ref="B189:C189"/>
    <mergeCell ref="B191:C191"/>
    <mergeCell ref="D208:D209"/>
    <mergeCell ref="B212:C212"/>
    <mergeCell ref="B216:C216"/>
    <mergeCell ref="B219:C219"/>
    <mergeCell ref="B221:C221"/>
    <mergeCell ref="B222:B224"/>
    <mergeCell ref="C192:C193"/>
    <mergeCell ref="B197:C197"/>
    <mergeCell ref="A1:H1"/>
    <mergeCell ref="A2:E2"/>
    <mergeCell ref="A5:A6"/>
    <mergeCell ref="B5:B6"/>
    <mergeCell ref="C5:C6"/>
    <mergeCell ref="D5:D6"/>
    <mergeCell ref="E5:E6"/>
    <mergeCell ref="F5:F6"/>
    <mergeCell ref="G5:G6"/>
    <mergeCell ref="H5:H6"/>
    <mergeCell ref="B24:C24"/>
    <mergeCell ref="B26:C26"/>
    <mergeCell ref="B27:B28"/>
    <mergeCell ref="B31:C31"/>
    <mergeCell ref="B34:C34"/>
    <mergeCell ref="B41:C41"/>
    <mergeCell ref="B10:C10"/>
    <mergeCell ref="B11:B14"/>
    <mergeCell ref="C11:C14"/>
    <mergeCell ref="B15:C15"/>
    <mergeCell ref="B18:C18"/>
    <mergeCell ref="B20:B23"/>
    <mergeCell ref="B56:C56"/>
    <mergeCell ref="B57:B59"/>
    <mergeCell ref="B60:C60"/>
    <mergeCell ref="D61:D62"/>
    <mergeCell ref="B64:C64"/>
    <mergeCell ref="B69:C69"/>
    <mergeCell ref="A43:A47"/>
    <mergeCell ref="B44:C44"/>
    <mergeCell ref="B45:B46"/>
    <mergeCell ref="B47:C47"/>
    <mergeCell ref="A49:A53"/>
    <mergeCell ref="B50:C50"/>
    <mergeCell ref="B53:C53"/>
    <mergeCell ref="A55:A62"/>
    <mergeCell ref="B97:B99"/>
    <mergeCell ref="B100:C100"/>
    <mergeCell ref="B102:C102"/>
    <mergeCell ref="B103:B104"/>
    <mergeCell ref="B105:C105"/>
    <mergeCell ref="B107:C107"/>
    <mergeCell ref="B72:C72"/>
    <mergeCell ref="C74:C75"/>
    <mergeCell ref="B81:C81"/>
    <mergeCell ref="B85:C85"/>
    <mergeCell ref="B87:C87"/>
    <mergeCell ref="B94:C94"/>
    <mergeCell ref="A151:A161"/>
    <mergeCell ref="B152:C152"/>
    <mergeCell ref="B153:B155"/>
    <mergeCell ref="B157:C157"/>
    <mergeCell ref="B159:C159"/>
    <mergeCell ref="C108:C118"/>
    <mergeCell ref="D120:D121"/>
    <mergeCell ref="B123:C123"/>
    <mergeCell ref="B161:C161"/>
    <mergeCell ref="D126:D128"/>
    <mergeCell ref="D130:D134"/>
    <mergeCell ref="B164:C164"/>
    <mergeCell ref="B165:B168"/>
    <mergeCell ref="B171:C171"/>
    <mergeCell ref="B172:B173"/>
    <mergeCell ref="B177:C177"/>
    <mergeCell ref="B141:C141"/>
    <mergeCell ref="B143:C143"/>
    <mergeCell ref="B145:C145"/>
    <mergeCell ref="B147:B148"/>
    <mergeCell ref="B149:C149"/>
    <mergeCell ref="B199:C199"/>
    <mergeCell ref="B201:C201"/>
    <mergeCell ref="B235:C235"/>
    <mergeCell ref="B238:C238"/>
    <mergeCell ref="B240:C240"/>
    <mergeCell ref="C243:C252"/>
    <mergeCell ref="B257:C257"/>
    <mergeCell ref="A224:A232"/>
    <mergeCell ref="B225:C225"/>
    <mergeCell ref="B227:C227"/>
    <mergeCell ref="B228:B231"/>
    <mergeCell ref="D229:D230"/>
    <mergeCell ref="B232:C232"/>
    <mergeCell ref="B278:C278"/>
    <mergeCell ref="B280:C280"/>
    <mergeCell ref="B282:C282"/>
    <mergeCell ref="C223:C224"/>
    <mergeCell ref="B262:C262"/>
    <mergeCell ref="B284:C284"/>
    <mergeCell ref="B286:C286"/>
    <mergeCell ref="C253:C254"/>
    <mergeCell ref="B288:C288"/>
    <mergeCell ref="B263:B264"/>
    <mergeCell ref="B265:C265"/>
    <mergeCell ref="B267:C267"/>
    <mergeCell ref="C268:C271"/>
    <mergeCell ref="B311:C311"/>
    <mergeCell ref="D314:D315"/>
    <mergeCell ref="B321:C321"/>
    <mergeCell ref="B323:C323"/>
    <mergeCell ref="C289:C290"/>
    <mergeCell ref="B326:C326"/>
    <mergeCell ref="B327:B328"/>
    <mergeCell ref="D291:D292"/>
    <mergeCell ref="D293:D294"/>
    <mergeCell ref="D296:D300"/>
    <mergeCell ref="D301:D302"/>
    <mergeCell ref="D303:D304"/>
    <mergeCell ref="D305:D307"/>
    <mergeCell ref="B346:C346"/>
    <mergeCell ref="B348:C348"/>
    <mergeCell ref="B350:C350"/>
    <mergeCell ref="B351:B352"/>
    <mergeCell ref="B353:C353"/>
    <mergeCell ref="B356:C356"/>
    <mergeCell ref="B329:C329"/>
    <mergeCell ref="B332:C332"/>
    <mergeCell ref="B333:B337"/>
    <mergeCell ref="B338:C338"/>
    <mergeCell ref="B340:C340"/>
    <mergeCell ref="B341:B342"/>
    <mergeCell ref="B343:C343"/>
    <mergeCell ref="B369:C369"/>
    <mergeCell ref="B371:C371"/>
    <mergeCell ref="B373:C373"/>
    <mergeCell ref="B375:C375"/>
    <mergeCell ref="B377:C377"/>
    <mergeCell ref="D378:D379"/>
    <mergeCell ref="B358:C358"/>
    <mergeCell ref="B360:C360"/>
    <mergeCell ref="B361:B362"/>
    <mergeCell ref="B363:C363"/>
    <mergeCell ref="B365:C365"/>
    <mergeCell ref="B366:C366"/>
    <mergeCell ref="B398:C398"/>
    <mergeCell ref="B405:C405"/>
    <mergeCell ref="B406:B407"/>
    <mergeCell ref="B408:C408"/>
    <mergeCell ref="B410:C410"/>
    <mergeCell ref="B412:C412"/>
    <mergeCell ref="D381:D382"/>
    <mergeCell ref="B384:C384"/>
    <mergeCell ref="D387:D388"/>
    <mergeCell ref="D389:D390"/>
    <mergeCell ref="B392:C392"/>
    <mergeCell ref="B393:B397"/>
    <mergeCell ref="D427:D429"/>
    <mergeCell ref="D430:D432"/>
    <mergeCell ref="B435:C435"/>
    <mergeCell ref="B437:C437"/>
    <mergeCell ref="C438:C442"/>
    <mergeCell ref="B446:C446"/>
    <mergeCell ref="B414:C414"/>
    <mergeCell ref="C415:C418"/>
    <mergeCell ref="B422:C422"/>
    <mergeCell ref="B424:C424"/>
    <mergeCell ref="C425:C426"/>
    <mergeCell ref="B466:B467"/>
    <mergeCell ref="B468:C468"/>
    <mergeCell ref="B475:C475"/>
    <mergeCell ref="B476:C476"/>
    <mergeCell ref="B479:C479"/>
    <mergeCell ref="B480:C480"/>
    <mergeCell ref="B448:C448"/>
    <mergeCell ref="B450:C450"/>
    <mergeCell ref="B452:C452"/>
    <mergeCell ref="B460:C460"/>
    <mergeCell ref="B461:B462"/>
    <mergeCell ref="B465:C465"/>
    <mergeCell ref="B493:C493"/>
    <mergeCell ref="B496:C496"/>
    <mergeCell ref="B497:B498"/>
    <mergeCell ref="B499:C499"/>
    <mergeCell ref="B501:C501"/>
    <mergeCell ref="B502:B503"/>
    <mergeCell ref="C502:C503"/>
    <mergeCell ref="B483:C483"/>
    <mergeCell ref="B484:C484"/>
    <mergeCell ref="B487:C487"/>
    <mergeCell ref="B488:C488"/>
    <mergeCell ref="B489:B490"/>
    <mergeCell ref="B492:C492"/>
    <mergeCell ref="B522:C522"/>
    <mergeCell ref="B526:C526"/>
    <mergeCell ref="B529:C529"/>
    <mergeCell ref="B531:C531"/>
    <mergeCell ref="C532:C538"/>
    <mergeCell ref="B504:C504"/>
    <mergeCell ref="B506:C506"/>
    <mergeCell ref="B508:C508"/>
    <mergeCell ref="B510:C510"/>
    <mergeCell ref="B513:C513"/>
    <mergeCell ref="B515:C515"/>
    <mergeCell ref="B559:C559"/>
    <mergeCell ref="B560:B561"/>
    <mergeCell ref="B564:C564"/>
    <mergeCell ref="B565:B566"/>
    <mergeCell ref="C566:C567"/>
    <mergeCell ref="B568:C568"/>
    <mergeCell ref="B542:C542"/>
    <mergeCell ref="B544:C544"/>
    <mergeCell ref="D545:D546"/>
    <mergeCell ref="D547:D548"/>
    <mergeCell ref="D552:D553"/>
    <mergeCell ref="C555:C556"/>
    <mergeCell ref="D599:D601"/>
    <mergeCell ref="B604:C604"/>
    <mergeCell ref="A607:A610"/>
    <mergeCell ref="B608:C608"/>
    <mergeCell ref="B610:C610"/>
    <mergeCell ref="B613:C613"/>
    <mergeCell ref="B571:C571"/>
    <mergeCell ref="B574:C574"/>
    <mergeCell ref="B576:C576"/>
    <mergeCell ref="C577:C582"/>
    <mergeCell ref="B590:C590"/>
    <mergeCell ref="B593:C593"/>
    <mergeCell ref="B602:B603"/>
    <mergeCell ref="D602:D603"/>
    <mergeCell ref="A603:A605"/>
    <mergeCell ref="B634:C634"/>
    <mergeCell ref="B636:C636"/>
    <mergeCell ref="B637:B639"/>
    <mergeCell ref="B641:C641"/>
    <mergeCell ref="B643:C643"/>
    <mergeCell ref="B618:C618"/>
    <mergeCell ref="B620:C620"/>
    <mergeCell ref="B622:C622"/>
    <mergeCell ref="B624:C624"/>
    <mergeCell ref="B628:C628"/>
    <mergeCell ref="B631:C631"/>
    <mergeCell ref="D662:D663"/>
    <mergeCell ref="B665:C665"/>
    <mergeCell ref="A666:A672"/>
    <mergeCell ref="B667:C667"/>
    <mergeCell ref="B668:B671"/>
    <mergeCell ref="D668:D671"/>
    <mergeCell ref="B672:C672"/>
    <mergeCell ref="B651:C651"/>
    <mergeCell ref="B653:C653"/>
    <mergeCell ref="C656:C657"/>
    <mergeCell ref="B658:C658"/>
    <mergeCell ref="B660:C660"/>
    <mergeCell ref="B688:C688"/>
    <mergeCell ref="B691:C691"/>
    <mergeCell ref="B694:C694"/>
    <mergeCell ref="B695:B696"/>
    <mergeCell ref="B697:C697"/>
    <mergeCell ref="B702:C702"/>
    <mergeCell ref="B675:C675"/>
    <mergeCell ref="B676:B678"/>
    <mergeCell ref="B679:C679"/>
    <mergeCell ref="B681:C681"/>
    <mergeCell ref="B682:B684"/>
    <mergeCell ref="B685:C685"/>
    <mergeCell ref="B721:B722"/>
    <mergeCell ref="B724:C724"/>
    <mergeCell ref="B725:B727"/>
    <mergeCell ref="B728:C728"/>
    <mergeCell ref="B730:C730"/>
    <mergeCell ref="B733:C733"/>
    <mergeCell ref="B704:C704"/>
    <mergeCell ref="B707:C707"/>
    <mergeCell ref="B713:C713"/>
    <mergeCell ref="B716:C716"/>
    <mergeCell ref="B717:B719"/>
    <mergeCell ref="B720:C720"/>
    <mergeCell ref="B753:C753"/>
    <mergeCell ref="A754:C754"/>
    <mergeCell ref="A757:C757"/>
    <mergeCell ref="A758:C758"/>
    <mergeCell ref="A760:C760"/>
    <mergeCell ref="A761:C761"/>
    <mergeCell ref="B737:C737"/>
    <mergeCell ref="B741:C741"/>
    <mergeCell ref="B743:C743"/>
    <mergeCell ref="B745:C745"/>
    <mergeCell ref="B748:C748"/>
    <mergeCell ref="B749:B752"/>
    <mergeCell ref="A749:A753"/>
  </mergeCells>
  <pageMargins left="0.70866141732283472" right="0.70866141732283472" top="0.74803149606299213" bottom="0.74803149606299213" header="0.31496062992125984" footer="0.31496062992125984"/>
  <pageSetup paperSize="9" scale="85" fitToHeight="0" orientation="landscape" r:id="rId1"/>
  <headerFooter>
    <oddFooter>Strona &amp;P z &amp;N</oddFooter>
  </headerFooter>
  <rowBreaks count="22" manualBreakCount="22">
    <brk id="76" max="7" man="1"/>
    <brk id="92" max="7" man="1"/>
    <brk id="184" max="7" man="1"/>
    <brk id="238" max="7" man="1"/>
    <brk id="292" max="7" man="1"/>
    <brk id="310" max="7" man="1"/>
    <brk id="317" max="7" man="1"/>
    <brk id="367" max="7" man="1"/>
    <brk id="386" max="7" man="1"/>
    <brk id="401" max="7" man="1"/>
    <brk id="429" max="7" man="1"/>
    <brk id="446" max="7" man="1"/>
    <brk id="459" max="7" man="1"/>
    <brk id="481" max="7" man="1"/>
    <brk id="513" max="7" man="1"/>
    <brk id="558" max="7" man="1"/>
    <brk id="569" max="7" man="1"/>
    <brk id="591" max="7" man="1"/>
    <brk id="610" max="7" man="1"/>
    <brk id="634" max="7" man="1"/>
    <brk id="679" max="7" man="1"/>
    <brk id="710" max="7" man="1"/>
  </rowBreaks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M2782"/>
  <sheetViews>
    <sheetView view="pageBreakPreview" zoomScaleNormal="115" zoomScaleSheetLayoutView="100" workbookViewId="0">
      <selection sqref="A1:H1"/>
    </sheetView>
  </sheetViews>
  <sheetFormatPr defaultRowHeight="12.75"/>
  <cols>
    <col min="1" max="1" width="7" style="1191" customWidth="1"/>
    <col min="2" max="2" width="8" style="1191" customWidth="1"/>
    <col min="3" max="3" width="10.5703125" style="1191" customWidth="1"/>
    <col min="4" max="4" width="62" style="1191" customWidth="1"/>
    <col min="5" max="5" width="17.140625" style="1191" customWidth="1"/>
    <col min="6" max="8" width="17.140625" style="1192" customWidth="1"/>
    <col min="9" max="9" width="10.28515625" style="1191" bestFit="1" customWidth="1"/>
    <col min="10" max="10" width="10.140625" style="1191" bestFit="1" customWidth="1"/>
    <col min="11" max="16384" width="9.140625" style="1191"/>
  </cols>
  <sheetData>
    <row r="1" spans="1:13" ht="66" customHeight="1">
      <c r="A1" s="5440" t="s">
        <v>1261</v>
      </c>
      <c r="B1" s="5440"/>
      <c r="C1" s="5440"/>
      <c r="D1" s="5440"/>
      <c r="E1" s="5440"/>
      <c r="F1" s="5440"/>
      <c r="G1" s="5440"/>
      <c r="H1" s="5440"/>
    </row>
    <row r="2" spans="1:13" ht="13.5" hidden="1" customHeight="1">
      <c r="A2" s="3342"/>
      <c r="B2" s="3342"/>
      <c r="C2" s="3342"/>
      <c r="D2" s="3342"/>
      <c r="E2" s="3342"/>
      <c r="F2" s="3343"/>
      <c r="G2" s="3342"/>
      <c r="H2" s="3342"/>
    </row>
    <row r="3" spans="1:13" ht="7.5" hidden="1" customHeight="1">
      <c r="A3" s="3342"/>
      <c r="B3" s="3342"/>
      <c r="C3" s="3342"/>
      <c r="D3" s="3342"/>
      <c r="E3" s="3342"/>
      <c r="F3" s="3343"/>
      <c r="G3" s="3342"/>
      <c r="H3" s="3342"/>
    </row>
    <row r="4" spans="1:13" ht="11.25" hidden="1" customHeight="1">
      <c r="A4" s="3342"/>
      <c r="B4" s="3342"/>
      <c r="C4" s="3342"/>
      <c r="D4" s="3342"/>
      <c r="E4" s="3342"/>
      <c r="F4" s="3343"/>
      <c r="G4" s="3342"/>
      <c r="H4" s="3342"/>
    </row>
    <row r="5" spans="1:13" s="3338" customFormat="1" ht="18" customHeight="1" thickBot="1">
      <c r="A5" s="3341"/>
      <c r="B5" s="3341"/>
      <c r="C5" s="3341"/>
      <c r="D5" s="3341"/>
      <c r="E5" s="3341"/>
      <c r="F5" s="3340"/>
      <c r="G5" s="3340"/>
      <c r="H5" s="3339" t="s">
        <v>1</v>
      </c>
    </row>
    <row r="6" spans="1:13" ht="45" customHeight="1" thickBot="1">
      <c r="A6" s="3337" t="s">
        <v>2</v>
      </c>
      <c r="B6" s="3336" t="s">
        <v>1085</v>
      </c>
      <c r="C6" s="3335" t="s">
        <v>5</v>
      </c>
      <c r="D6" s="3334" t="s">
        <v>1084</v>
      </c>
      <c r="E6" s="3333" t="s">
        <v>6</v>
      </c>
      <c r="F6" s="3332" t="s">
        <v>7</v>
      </c>
      <c r="G6" s="3331" t="s">
        <v>8</v>
      </c>
      <c r="H6" s="3331" t="s">
        <v>1083</v>
      </c>
      <c r="I6" s="3330"/>
      <c r="J6" s="3330"/>
      <c r="K6" s="3330"/>
      <c r="L6" s="3330"/>
      <c r="M6" s="3330"/>
    </row>
    <row r="7" spans="1:13" ht="15" customHeight="1" thickBot="1">
      <c r="A7" s="3327" t="s">
        <v>10</v>
      </c>
      <c r="B7" s="3329" t="s">
        <v>11</v>
      </c>
      <c r="C7" s="3328" t="s">
        <v>12</v>
      </c>
      <c r="D7" s="3327" t="s">
        <v>13</v>
      </c>
      <c r="E7" s="3326" t="s">
        <v>14</v>
      </c>
      <c r="F7" s="3325" t="s">
        <v>15</v>
      </c>
      <c r="G7" s="3324" t="s">
        <v>16</v>
      </c>
      <c r="H7" s="3324" t="s">
        <v>17</v>
      </c>
    </row>
    <row r="8" spans="1:13" ht="0.75" hidden="1" customHeight="1" thickBot="1">
      <c r="A8" s="3323"/>
      <c r="B8" s="3322"/>
      <c r="C8" s="3321"/>
      <c r="D8" s="3321"/>
      <c r="E8" s="3320"/>
      <c r="F8" s="3275"/>
      <c r="G8" s="3276"/>
      <c r="H8" s="3319"/>
    </row>
    <row r="9" spans="1:13" s="1225" customFormat="1" ht="17.100000000000001" customHeight="1" thickBot="1">
      <c r="A9" s="1345" t="s">
        <v>18</v>
      </c>
      <c r="B9" s="1541"/>
      <c r="C9" s="1540"/>
      <c r="D9" s="1539" t="s">
        <v>1082</v>
      </c>
      <c r="E9" s="3318">
        <f>SUM(E10,E46,E71,E101,E139,E159,E155)</f>
        <v>47887084</v>
      </c>
      <c r="F9" s="3318">
        <f>SUM(F10,F46,F71,F101,F139,F159,F155)</f>
        <v>56881279</v>
      </c>
      <c r="G9" s="3317">
        <f>SUM(G10,G46,G71,G101,G139,G159,G155)</f>
        <v>53108630.039999992</v>
      </c>
      <c r="H9" s="1222">
        <f t="shared" ref="H9:H38" si="0">G9/F9</f>
        <v>0.9336750328697776</v>
      </c>
    </row>
    <row r="10" spans="1:13" s="1225" customFormat="1" ht="17.100000000000001" customHeight="1" thickBot="1">
      <c r="A10" s="1246"/>
      <c r="B10" s="3316" t="s">
        <v>20</v>
      </c>
      <c r="C10" s="3315"/>
      <c r="D10" s="3314" t="s">
        <v>1081</v>
      </c>
      <c r="E10" s="3313">
        <f>E11+E43</f>
        <v>16805767</v>
      </c>
      <c r="F10" s="3313">
        <f>F11+F43</f>
        <v>18144613</v>
      </c>
      <c r="G10" s="3312">
        <f>G11+G43</f>
        <v>17822118.559999999</v>
      </c>
      <c r="H10" s="2853">
        <f t="shared" si="0"/>
        <v>0.98222643602263648</v>
      </c>
      <c r="J10" s="3309"/>
    </row>
    <row r="11" spans="1:13" s="1225" customFormat="1" ht="17.100000000000001" customHeight="1">
      <c r="A11" s="1246"/>
      <c r="B11" s="4863"/>
      <c r="C11" s="5173" t="s">
        <v>490</v>
      </c>
      <c r="D11" s="5173"/>
      <c r="E11" s="3311">
        <f>E12+E40</f>
        <v>16005767</v>
      </c>
      <c r="F11" s="3311">
        <f>F12+F40</f>
        <v>16924613</v>
      </c>
      <c r="G11" s="3310">
        <f>G12+G40</f>
        <v>16606849.18</v>
      </c>
      <c r="H11" s="1251">
        <f t="shared" si="0"/>
        <v>0.98122475119519714</v>
      </c>
      <c r="J11" s="3309"/>
    </row>
    <row r="12" spans="1:13" s="1225" customFormat="1" ht="17.100000000000001" customHeight="1">
      <c r="A12" s="1246"/>
      <c r="B12" s="4863"/>
      <c r="C12" s="5441" t="s">
        <v>514</v>
      </c>
      <c r="D12" s="5441"/>
      <c r="E12" s="3308">
        <f>E13+E20</f>
        <v>15888740</v>
      </c>
      <c r="F12" s="3308">
        <f>F13+F20</f>
        <v>16819174</v>
      </c>
      <c r="G12" s="3307">
        <f>G13+G20</f>
        <v>16501410.42</v>
      </c>
      <c r="H12" s="1517">
        <f t="shared" si="0"/>
        <v>0.98110706387840452</v>
      </c>
    </row>
    <row r="13" spans="1:13" s="1225" customFormat="1" ht="17.100000000000001" customHeight="1">
      <c r="A13" s="1246"/>
      <c r="B13" s="4863"/>
      <c r="C13" s="5442" t="s">
        <v>513</v>
      </c>
      <c r="D13" s="5442"/>
      <c r="E13" s="3306">
        <f>SUM(E14:E19)</f>
        <v>12426840</v>
      </c>
      <c r="F13" s="3306">
        <f>SUM(F14:F19)</f>
        <v>13035929</v>
      </c>
      <c r="G13" s="3305">
        <f>SUM(G14:G19)</f>
        <v>12972156.65</v>
      </c>
      <c r="H13" s="1536">
        <f t="shared" si="0"/>
        <v>0.99510795509855876</v>
      </c>
    </row>
    <row r="14" spans="1:13" s="1225" customFormat="1" ht="17.100000000000001" customHeight="1">
      <c r="A14" s="1246"/>
      <c r="B14" s="1332"/>
      <c r="C14" s="3304" t="s">
        <v>566</v>
      </c>
      <c r="D14" s="3303" t="s">
        <v>565</v>
      </c>
      <c r="E14" s="1519">
        <v>9550979</v>
      </c>
      <c r="F14" s="3300">
        <v>10220413</v>
      </c>
      <c r="G14" s="3299">
        <v>10206109.07</v>
      </c>
      <c r="H14" s="1517">
        <f t="shared" si="0"/>
        <v>0.99860045479571136</v>
      </c>
    </row>
    <row r="15" spans="1:13" s="1225" customFormat="1" ht="17.100000000000001" customHeight="1">
      <c r="A15" s="1246"/>
      <c r="B15" s="1332"/>
      <c r="C15" s="3304" t="s">
        <v>564</v>
      </c>
      <c r="D15" s="3303" t="s">
        <v>563</v>
      </c>
      <c r="E15" s="1519">
        <v>686820</v>
      </c>
      <c r="F15" s="3300">
        <v>667618</v>
      </c>
      <c r="G15" s="3299">
        <v>667617.02</v>
      </c>
      <c r="H15" s="1517">
        <f t="shared" si="0"/>
        <v>0.99999853209470091</v>
      </c>
    </row>
    <row r="16" spans="1:13" s="1225" customFormat="1" ht="17.100000000000001" customHeight="1">
      <c r="A16" s="1246"/>
      <c r="B16" s="1332"/>
      <c r="C16" s="3304" t="s">
        <v>512</v>
      </c>
      <c r="D16" s="3303" t="s">
        <v>511</v>
      </c>
      <c r="E16" s="1519">
        <v>1745133</v>
      </c>
      <c r="F16" s="3300">
        <v>1803603</v>
      </c>
      <c r="G16" s="3299">
        <v>1792441.98</v>
      </c>
      <c r="H16" s="1517">
        <f t="shared" si="0"/>
        <v>0.99381182000695278</v>
      </c>
    </row>
    <row r="17" spans="1:8" s="1225" customFormat="1" ht="15.75" customHeight="1">
      <c r="A17" s="1246"/>
      <c r="B17" s="1332"/>
      <c r="C17" s="3304" t="s">
        <v>510</v>
      </c>
      <c r="D17" s="3303" t="s">
        <v>509</v>
      </c>
      <c r="E17" s="1519">
        <v>247548</v>
      </c>
      <c r="F17" s="3300">
        <v>255717</v>
      </c>
      <c r="G17" s="3299">
        <v>226599.3</v>
      </c>
      <c r="H17" s="1517">
        <f t="shared" si="0"/>
        <v>0.88613310808432755</v>
      </c>
    </row>
    <row r="18" spans="1:8" s="1225" customFormat="1" ht="17.100000000000001" customHeight="1">
      <c r="A18" s="1246"/>
      <c r="B18" s="1332"/>
      <c r="C18" s="3304" t="s">
        <v>522</v>
      </c>
      <c r="D18" s="3303" t="s">
        <v>521</v>
      </c>
      <c r="E18" s="1519">
        <v>142260</v>
      </c>
      <c r="F18" s="3300">
        <v>32160</v>
      </c>
      <c r="G18" s="3299">
        <v>27452.5</v>
      </c>
      <c r="H18" s="1517">
        <f t="shared" si="0"/>
        <v>0.85362251243781095</v>
      </c>
    </row>
    <row r="19" spans="1:8" s="1225" customFormat="1" ht="17.100000000000001" customHeight="1">
      <c r="A19" s="1246"/>
      <c r="B19" s="1332"/>
      <c r="C19" s="3304" t="s">
        <v>562</v>
      </c>
      <c r="D19" s="3303" t="s">
        <v>561</v>
      </c>
      <c r="E19" s="1519">
        <v>54100</v>
      </c>
      <c r="F19" s="3300">
        <v>56418</v>
      </c>
      <c r="G19" s="3299">
        <v>51936.78</v>
      </c>
      <c r="H19" s="1517">
        <f t="shared" si="0"/>
        <v>0.92057109433159623</v>
      </c>
    </row>
    <row r="20" spans="1:8" s="1225" customFormat="1" ht="17.100000000000001" customHeight="1">
      <c r="A20" s="1246"/>
      <c r="B20" s="1332"/>
      <c r="C20" s="5443" t="s">
        <v>508</v>
      </c>
      <c r="D20" s="5444"/>
      <c r="E20" s="3306">
        <f>SUM(E21:E38)</f>
        <v>3461900</v>
      </c>
      <c r="F20" s="3306">
        <f>SUM(F21:F38)</f>
        <v>3783245</v>
      </c>
      <c r="G20" s="3305">
        <f>SUM(G21:G38)</f>
        <v>3529253.77</v>
      </c>
      <c r="H20" s="1536">
        <f t="shared" si="0"/>
        <v>0.93286418669686999</v>
      </c>
    </row>
    <row r="21" spans="1:8" s="1225" customFormat="1" ht="17.100000000000001" customHeight="1">
      <c r="A21" s="1246"/>
      <c r="B21" s="1332"/>
      <c r="C21" s="3304" t="s">
        <v>667</v>
      </c>
      <c r="D21" s="3303" t="s">
        <v>666</v>
      </c>
      <c r="E21" s="1519">
        <v>144000</v>
      </c>
      <c r="F21" s="3300">
        <v>134412</v>
      </c>
      <c r="G21" s="3299">
        <v>134412</v>
      </c>
      <c r="H21" s="1517">
        <f t="shared" si="0"/>
        <v>1</v>
      </c>
    </row>
    <row r="22" spans="1:8" s="1225" customFormat="1" ht="17.100000000000001" customHeight="1">
      <c r="A22" s="1246"/>
      <c r="B22" s="1332"/>
      <c r="C22" s="3304" t="s">
        <v>507</v>
      </c>
      <c r="D22" s="3303" t="s">
        <v>506</v>
      </c>
      <c r="E22" s="1519">
        <v>1964600</v>
      </c>
      <c r="F22" s="3300">
        <v>1892067</v>
      </c>
      <c r="G22" s="3299">
        <v>1854488.16</v>
      </c>
      <c r="H22" s="1517">
        <f t="shared" si="0"/>
        <v>0.98013873715888489</v>
      </c>
    </row>
    <row r="23" spans="1:8" s="1225" customFormat="1" ht="17.100000000000001" customHeight="1">
      <c r="A23" s="1246"/>
      <c r="B23" s="1332"/>
      <c r="C23" s="3304" t="s">
        <v>558</v>
      </c>
      <c r="D23" s="3303" t="s">
        <v>557</v>
      </c>
      <c r="E23" s="1519">
        <v>6500</v>
      </c>
      <c r="F23" s="3300">
        <v>6500</v>
      </c>
      <c r="G23" s="3299">
        <v>6341.04</v>
      </c>
      <c r="H23" s="1517">
        <f t="shared" si="0"/>
        <v>0.97554461538461534</v>
      </c>
    </row>
    <row r="24" spans="1:8" s="1225" customFormat="1" ht="17.100000000000001" customHeight="1">
      <c r="A24" s="1246"/>
      <c r="B24" s="1332"/>
      <c r="C24" s="3304" t="s">
        <v>554</v>
      </c>
      <c r="D24" s="3303" t="s">
        <v>553</v>
      </c>
      <c r="E24" s="1519">
        <v>160000</v>
      </c>
      <c r="F24" s="3300">
        <v>259108</v>
      </c>
      <c r="G24" s="3299">
        <v>217494.2</v>
      </c>
      <c r="H24" s="1517">
        <f t="shared" si="0"/>
        <v>0.8393959275668833</v>
      </c>
    </row>
    <row r="25" spans="1:8" s="1225" customFormat="1" ht="17.100000000000001" customHeight="1">
      <c r="A25" s="1246"/>
      <c r="B25" s="1332"/>
      <c r="C25" s="3304" t="s">
        <v>552</v>
      </c>
      <c r="D25" s="3303" t="s">
        <v>551</v>
      </c>
      <c r="E25" s="1519">
        <v>184300</v>
      </c>
      <c r="F25" s="3300">
        <v>187941</v>
      </c>
      <c r="G25" s="3299">
        <v>148372.18</v>
      </c>
      <c r="H25" s="1517">
        <f t="shared" si="0"/>
        <v>0.78946147993253202</v>
      </c>
    </row>
    <row r="26" spans="1:8" s="1225" customFormat="1" ht="17.100000000000001" customHeight="1">
      <c r="A26" s="1246"/>
      <c r="B26" s="1332"/>
      <c r="C26" s="3304" t="s">
        <v>550</v>
      </c>
      <c r="D26" s="3303" t="s">
        <v>549</v>
      </c>
      <c r="E26" s="1519">
        <v>18200</v>
      </c>
      <c r="F26" s="3300">
        <v>18200</v>
      </c>
      <c r="G26" s="3299">
        <v>18070</v>
      </c>
      <c r="H26" s="1517">
        <f t="shared" si="0"/>
        <v>0.99285714285714288</v>
      </c>
    </row>
    <row r="27" spans="1:8" s="1225" customFormat="1" ht="17.100000000000001" customHeight="1">
      <c r="A27" s="1246"/>
      <c r="B27" s="1332"/>
      <c r="C27" s="3304" t="s">
        <v>505</v>
      </c>
      <c r="D27" s="3303" t="s">
        <v>504</v>
      </c>
      <c r="E27" s="1519">
        <v>407740</v>
      </c>
      <c r="F27" s="3300">
        <v>640667</v>
      </c>
      <c r="G27" s="3299">
        <v>541333.97</v>
      </c>
      <c r="H27" s="1517">
        <f t="shared" si="0"/>
        <v>0.84495372791169199</v>
      </c>
    </row>
    <row r="28" spans="1:8" s="1225" customFormat="1" ht="16.5" customHeight="1">
      <c r="A28" s="1246"/>
      <c r="B28" s="1332"/>
      <c r="C28" s="3304" t="s">
        <v>548</v>
      </c>
      <c r="D28" s="3303" t="s">
        <v>547</v>
      </c>
      <c r="E28" s="1519">
        <v>45150</v>
      </c>
      <c r="F28" s="3300">
        <v>38011</v>
      </c>
      <c r="G28" s="3299">
        <v>33396.04</v>
      </c>
      <c r="H28" s="1517">
        <f t="shared" si="0"/>
        <v>0.87858882954934103</v>
      </c>
    </row>
    <row r="29" spans="1:8" s="1225" customFormat="1" ht="16.5" customHeight="1">
      <c r="A29" s="1246"/>
      <c r="B29" s="1332"/>
      <c r="C29" s="3304" t="s">
        <v>546</v>
      </c>
      <c r="D29" s="3303" t="s">
        <v>545</v>
      </c>
      <c r="E29" s="1519">
        <v>9160</v>
      </c>
      <c r="F29" s="3300">
        <v>23460</v>
      </c>
      <c r="G29" s="3299">
        <v>10619.58</v>
      </c>
      <c r="H29" s="1517">
        <f t="shared" si="0"/>
        <v>0.45266751918158565</v>
      </c>
    </row>
    <row r="30" spans="1:8" s="1225" customFormat="1" ht="27.75" customHeight="1">
      <c r="A30" s="1246"/>
      <c r="B30" s="1332"/>
      <c r="C30" s="3304" t="s">
        <v>544</v>
      </c>
      <c r="D30" s="3303" t="s">
        <v>543</v>
      </c>
      <c r="E30" s="1519">
        <v>150000</v>
      </c>
      <c r="F30" s="3300">
        <v>188926</v>
      </c>
      <c r="G30" s="3299">
        <v>188925.87</v>
      </c>
      <c r="H30" s="1517">
        <f t="shared" si="0"/>
        <v>0.99999931189989733</v>
      </c>
    </row>
    <row r="31" spans="1:8" s="1225" customFormat="1" ht="17.100000000000001" customHeight="1">
      <c r="A31" s="1246"/>
      <c r="B31" s="1332"/>
      <c r="C31" s="3304" t="s">
        <v>542</v>
      </c>
      <c r="D31" s="3303" t="s">
        <v>541</v>
      </c>
      <c r="E31" s="1519">
        <v>5000</v>
      </c>
      <c r="F31" s="3300">
        <v>7812</v>
      </c>
      <c r="G31" s="3299">
        <v>6843.58</v>
      </c>
      <c r="H31" s="1517">
        <f t="shared" si="0"/>
        <v>0.87603430619559652</v>
      </c>
    </row>
    <row r="32" spans="1:8" s="1225" customFormat="1" ht="17.100000000000001" customHeight="1">
      <c r="A32" s="1246"/>
      <c r="B32" s="1332"/>
      <c r="C32" s="3304" t="s">
        <v>538</v>
      </c>
      <c r="D32" s="3303" t="s">
        <v>537</v>
      </c>
      <c r="E32" s="1519">
        <v>120000</v>
      </c>
      <c r="F32" s="3300">
        <v>120000</v>
      </c>
      <c r="G32" s="3299">
        <v>102817.03</v>
      </c>
      <c r="H32" s="1517">
        <f t="shared" si="0"/>
        <v>0.85680858333333332</v>
      </c>
    </row>
    <row r="33" spans="1:8" s="1225" customFormat="1" ht="17.100000000000001" customHeight="1">
      <c r="A33" s="1246"/>
      <c r="B33" s="1332"/>
      <c r="C33" s="3304" t="s">
        <v>536</v>
      </c>
      <c r="D33" s="3303" t="s">
        <v>535</v>
      </c>
      <c r="E33" s="1519">
        <v>209210</v>
      </c>
      <c r="F33" s="3300">
        <v>200454</v>
      </c>
      <c r="G33" s="3299">
        <v>200454</v>
      </c>
      <c r="H33" s="1517">
        <f t="shared" si="0"/>
        <v>1</v>
      </c>
    </row>
    <row r="34" spans="1:8" s="1225" customFormat="1" ht="17.100000000000001" customHeight="1">
      <c r="A34" s="1369"/>
      <c r="B34" s="1368"/>
      <c r="C34" s="3244" t="s">
        <v>534</v>
      </c>
      <c r="D34" s="3243" t="s">
        <v>533</v>
      </c>
      <c r="E34" s="1519">
        <v>9500</v>
      </c>
      <c r="F34" s="3300">
        <v>13339</v>
      </c>
      <c r="G34" s="3299">
        <v>13339</v>
      </c>
      <c r="H34" s="1517">
        <f t="shared" si="0"/>
        <v>1</v>
      </c>
    </row>
    <row r="35" spans="1:8" s="1225" customFormat="1" ht="17.100000000000001" customHeight="1">
      <c r="A35" s="1332"/>
      <c r="B35" s="1332"/>
      <c r="C35" s="2331" t="s">
        <v>893</v>
      </c>
      <c r="D35" s="2302" t="s">
        <v>892</v>
      </c>
      <c r="E35" s="1295">
        <v>0</v>
      </c>
      <c r="F35" s="2278">
        <v>700</v>
      </c>
      <c r="G35" s="1362">
        <v>700</v>
      </c>
      <c r="H35" s="1208">
        <f t="shared" si="0"/>
        <v>1</v>
      </c>
    </row>
    <row r="36" spans="1:8" s="1225" customFormat="1" ht="17.100000000000001" customHeight="1">
      <c r="A36" s="1246"/>
      <c r="B36" s="1332"/>
      <c r="C36" s="3304" t="s">
        <v>664</v>
      </c>
      <c r="D36" s="3303" t="s">
        <v>671</v>
      </c>
      <c r="E36" s="1519">
        <v>2540</v>
      </c>
      <c r="F36" s="3300">
        <v>10523</v>
      </c>
      <c r="G36" s="3299">
        <v>10522.45</v>
      </c>
      <c r="H36" s="1517">
        <f t="shared" si="0"/>
        <v>0.99994773353606392</v>
      </c>
    </row>
    <row r="37" spans="1:8" s="1225" customFormat="1" ht="17.100000000000001" customHeight="1">
      <c r="A37" s="1246"/>
      <c r="B37" s="1332"/>
      <c r="C37" s="3304" t="s">
        <v>792</v>
      </c>
      <c r="D37" s="3303" t="s">
        <v>791</v>
      </c>
      <c r="E37" s="1519">
        <v>0</v>
      </c>
      <c r="F37" s="3300">
        <v>216</v>
      </c>
      <c r="G37" s="3299">
        <v>216</v>
      </c>
      <c r="H37" s="1517">
        <f t="shared" si="0"/>
        <v>1</v>
      </c>
    </row>
    <row r="38" spans="1:8" s="1225" customFormat="1" ht="16.5" customHeight="1">
      <c r="A38" s="1246"/>
      <c r="B38" s="1332"/>
      <c r="C38" s="3304" t="s">
        <v>532</v>
      </c>
      <c r="D38" s="3303" t="s">
        <v>531</v>
      </c>
      <c r="E38" s="1519">
        <v>26000</v>
      </c>
      <c r="F38" s="3300">
        <v>40909</v>
      </c>
      <c r="G38" s="3299">
        <v>40908.67</v>
      </c>
      <c r="H38" s="1517">
        <f t="shared" si="0"/>
        <v>0.99999193331540737</v>
      </c>
    </row>
    <row r="39" spans="1:8" s="1225" customFormat="1" ht="17.100000000000001" customHeight="1">
      <c r="A39" s="1246"/>
      <c r="B39" s="1332"/>
      <c r="C39" s="5451"/>
      <c r="D39" s="5451"/>
      <c r="E39" s="1235"/>
      <c r="F39" s="3300"/>
      <c r="G39" s="3299"/>
      <c r="H39" s="1517"/>
    </row>
    <row r="40" spans="1:8" s="1225" customFormat="1" ht="17.100000000000001" customHeight="1">
      <c r="A40" s="1246"/>
      <c r="B40" s="1332"/>
      <c r="C40" s="5452" t="s">
        <v>498</v>
      </c>
      <c r="D40" s="5452"/>
      <c r="E40" s="1519">
        <f>SUM(E41)</f>
        <v>117027</v>
      </c>
      <c r="F40" s="1519">
        <f>SUM(F41)</f>
        <v>105439</v>
      </c>
      <c r="G40" s="1518">
        <f>SUM(G41)</f>
        <v>105438.76</v>
      </c>
      <c r="H40" s="1517">
        <f>G40/F40</f>
        <v>0.99999772380238805</v>
      </c>
    </row>
    <row r="41" spans="1:8" s="1225" customFormat="1" ht="17.100000000000001" customHeight="1">
      <c r="A41" s="1246"/>
      <c r="B41" s="1332"/>
      <c r="C41" s="3244" t="s">
        <v>530</v>
      </c>
      <c r="D41" s="3243" t="s">
        <v>529</v>
      </c>
      <c r="E41" s="1519">
        <v>117027</v>
      </c>
      <c r="F41" s="3300">
        <v>105439</v>
      </c>
      <c r="G41" s="3299">
        <v>105438.76</v>
      </c>
      <c r="H41" s="1517">
        <f>G41/F41</f>
        <v>0.99999772380238805</v>
      </c>
    </row>
    <row r="42" spans="1:8" s="1225" customFormat="1" ht="17.100000000000001" customHeight="1">
      <c r="A42" s="1246"/>
      <c r="B42" s="1332"/>
      <c r="C42" s="5453"/>
      <c r="D42" s="5454"/>
      <c r="E42" s="1364"/>
      <c r="F42" s="3300"/>
      <c r="G42" s="3299"/>
      <c r="H42" s="1517"/>
    </row>
    <row r="43" spans="1:8" s="1225" customFormat="1" ht="17.100000000000001" customHeight="1">
      <c r="A43" s="1246"/>
      <c r="B43" s="1332"/>
      <c r="C43" s="5455" t="s">
        <v>487</v>
      </c>
      <c r="D43" s="5456"/>
      <c r="E43" s="1522">
        <f t="shared" ref="E43:G44" si="1">SUM(E44)</f>
        <v>800000</v>
      </c>
      <c r="F43" s="1522">
        <f t="shared" si="1"/>
        <v>1220000</v>
      </c>
      <c r="G43" s="1521">
        <f t="shared" si="1"/>
        <v>1215269.3799999999</v>
      </c>
      <c r="H43" s="1520">
        <f t="shared" ref="H43:H74" si="2">G43/F43</f>
        <v>0.99612244262295069</v>
      </c>
    </row>
    <row r="44" spans="1:8" s="1225" customFormat="1" ht="17.100000000000001" customHeight="1">
      <c r="A44" s="1246"/>
      <c r="B44" s="1332"/>
      <c r="C44" s="5452" t="s">
        <v>486</v>
      </c>
      <c r="D44" s="5452"/>
      <c r="E44" s="1519">
        <f t="shared" si="1"/>
        <v>800000</v>
      </c>
      <c r="F44" s="1519">
        <f t="shared" si="1"/>
        <v>1220000</v>
      </c>
      <c r="G44" s="1518">
        <f t="shared" si="1"/>
        <v>1215269.3799999999</v>
      </c>
      <c r="H44" s="1517">
        <f t="shared" si="2"/>
        <v>0.99612244262295069</v>
      </c>
    </row>
    <row r="45" spans="1:8" s="1225" customFormat="1" ht="17.100000000000001" customHeight="1" thickBot="1">
      <c r="A45" s="1246"/>
      <c r="B45" s="1332"/>
      <c r="C45" s="3302" t="s">
        <v>644</v>
      </c>
      <c r="D45" s="3301" t="s">
        <v>576</v>
      </c>
      <c r="E45" s="1228">
        <v>800000</v>
      </c>
      <c r="F45" s="3300">
        <v>1220000</v>
      </c>
      <c r="G45" s="3299">
        <v>1215269.3799999999</v>
      </c>
      <c r="H45" s="1517">
        <f t="shared" si="2"/>
        <v>0.99612244262295069</v>
      </c>
    </row>
    <row r="46" spans="1:8" s="1225" customFormat="1" ht="17.100000000000001" hidden="1" customHeight="1" thickBot="1">
      <c r="A46" s="1413"/>
      <c r="B46" s="3293" t="s">
        <v>1080</v>
      </c>
      <c r="C46" s="3292"/>
      <c r="D46" s="3291" t="s">
        <v>1079</v>
      </c>
      <c r="E46" s="3298">
        <v>0</v>
      </c>
      <c r="F46" s="3296"/>
      <c r="G46" s="3295"/>
      <c r="H46" s="1578" t="e">
        <f t="shared" si="2"/>
        <v>#DIV/0!</v>
      </c>
    </row>
    <row r="47" spans="1:8" s="1225" customFormat="1" ht="17.100000000000001" hidden="1" customHeight="1" thickBot="1">
      <c r="A47" s="1413"/>
      <c r="B47" s="1451"/>
      <c r="C47" s="5182" t="s">
        <v>490</v>
      </c>
      <c r="D47" s="5182"/>
      <c r="E47" s="1581">
        <v>0</v>
      </c>
      <c r="F47" s="3296"/>
      <c r="G47" s="3295"/>
      <c r="H47" s="1578" t="e">
        <f t="shared" si="2"/>
        <v>#DIV/0!</v>
      </c>
    </row>
    <row r="48" spans="1:8" s="1225" customFormat="1" ht="17.100000000000001" hidden="1" customHeight="1" thickBot="1">
      <c r="A48" s="1413"/>
      <c r="B48" s="1321"/>
      <c r="C48" s="5435" t="s">
        <v>514</v>
      </c>
      <c r="D48" s="5435"/>
      <c r="E48" s="1579">
        <v>0</v>
      </c>
      <c r="F48" s="3296"/>
      <c r="G48" s="3295"/>
      <c r="H48" s="1578" t="e">
        <f t="shared" si="2"/>
        <v>#DIV/0!</v>
      </c>
    </row>
    <row r="49" spans="1:8" s="1225" customFormat="1" ht="17.100000000000001" hidden="1" customHeight="1" thickBot="1">
      <c r="A49" s="1413"/>
      <c r="B49" s="1321"/>
      <c r="C49" s="5436" t="s">
        <v>513</v>
      </c>
      <c r="D49" s="5436"/>
      <c r="E49" s="2222">
        <v>0</v>
      </c>
      <c r="F49" s="3296"/>
      <c r="G49" s="3295"/>
      <c r="H49" s="1578" t="e">
        <f t="shared" si="2"/>
        <v>#DIV/0!</v>
      </c>
    </row>
    <row r="50" spans="1:8" s="1225" customFormat="1" ht="16.5" hidden="1" customHeight="1" thickBot="1">
      <c r="A50" s="1413"/>
      <c r="B50" s="1321"/>
      <c r="C50" s="3288" t="s">
        <v>566</v>
      </c>
      <c r="D50" s="3287" t="s">
        <v>565</v>
      </c>
      <c r="E50" s="1579">
        <v>0</v>
      </c>
      <c r="F50" s="3296"/>
      <c r="G50" s="3295"/>
      <c r="H50" s="1578" t="e">
        <f t="shared" si="2"/>
        <v>#DIV/0!</v>
      </c>
    </row>
    <row r="51" spans="1:8" s="1225" customFormat="1" ht="17.100000000000001" hidden="1" customHeight="1" thickBot="1">
      <c r="A51" s="1413"/>
      <c r="B51" s="1321"/>
      <c r="C51" s="3288" t="s">
        <v>564</v>
      </c>
      <c r="D51" s="3287" t="s">
        <v>563</v>
      </c>
      <c r="E51" s="1579">
        <v>0</v>
      </c>
      <c r="F51" s="3296"/>
      <c r="G51" s="3295"/>
      <c r="H51" s="1578" t="e">
        <f t="shared" si="2"/>
        <v>#DIV/0!</v>
      </c>
    </row>
    <row r="52" spans="1:8" s="1225" customFormat="1" ht="17.100000000000001" hidden="1" customHeight="1" thickBot="1">
      <c r="A52" s="1413"/>
      <c r="B52" s="1321"/>
      <c r="C52" s="3288" t="s">
        <v>512</v>
      </c>
      <c r="D52" s="3287" t="s">
        <v>511</v>
      </c>
      <c r="E52" s="1579">
        <v>0</v>
      </c>
      <c r="F52" s="3296"/>
      <c r="G52" s="3295"/>
      <c r="H52" s="1578" t="e">
        <f t="shared" si="2"/>
        <v>#DIV/0!</v>
      </c>
    </row>
    <row r="53" spans="1:8" s="1225" customFormat="1" ht="17.100000000000001" hidden="1" customHeight="1" thickBot="1">
      <c r="A53" s="1413"/>
      <c r="B53" s="1321"/>
      <c r="C53" s="3288" t="s">
        <v>510</v>
      </c>
      <c r="D53" s="3287" t="s">
        <v>638</v>
      </c>
      <c r="E53" s="1579">
        <v>0</v>
      </c>
      <c r="F53" s="3296"/>
      <c r="G53" s="3295"/>
      <c r="H53" s="1578" t="e">
        <f t="shared" si="2"/>
        <v>#DIV/0!</v>
      </c>
    </row>
    <row r="54" spans="1:8" s="1225" customFormat="1" ht="17.100000000000001" hidden="1" customHeight="1" thickBot="1">
      <c r="A54" s="1413"/>
      <c r="B54" s="1321"/>
      <c r="C54" s="3288" t="s">
        <v>522</v>
      </c>
      <c r="D54" s="3287" t="s">
        <v>521</v>
      </c>
      <c r="E54" s="1579">
        <v>0</v>
      </c>
      <c r="F54" s="3296"/>
      <c r="G54" s="3295"/>
      <c r="H54" s="1578" t="e">
        <f t="shared" si="2"/>
        <v>#DIV/0!</v>
      </c>
    </row>
    <row r="55" spans="1:8" s="1225" customFormat="1" ht="17.100000000000001" hidden="1" customHeight="1" thickBot="1">
      <c r="A55" s="1413"/>
      <c r="B55" s="1321"/>
      <c r="C55" s="1780"/>
      <c r="D55" s="1780"/>
      <c r="E55" s="3284"/>
      <c r="F55" s="3296"/>
      <c r="G55" s="3295"/>
      <c r="H55" s="1578" t="e">
        <f t="shared" si="2"/>
        <v>#DIV/0!</v>
      </c>
    </row>
    <row r="56" spans="1:8" s="1225" customFormat="1" ht="17.100000000000001" hidden="1" customHeight="1" thickBot="1">
      <c r="A56" s="1413"/>
      <c r="B56" s="1321"/>
      <c r="C56" s="5430" t="s">
        <v>508</v>
      </c>
      <c r="D56" s="5430"/>
      <c r="E56" s="2222">
        <v>0</v>
      </c>
      <c r="F56" s="3296"/>
      <c r="G56" s="3295"/>
      <c r="H56" s="1578" t="e">
        <f t="shared" si="2"/>
        <v>#DIV/0!</v>
      </c>
    </row>
    <row r="57" spans="1:8" s="1225" customFormat="1" ht="17.100000000000001" hidden="1" customHeight="1" thickBot="1">
      <c r="A57" s="1413"/>
      <c r="B57" s="1321"/>
      <c r="C57" s="3288" t="s">
        <v>507</v>
      </c>
      <c r="D57" s="3287" t="s">
        <v>506</v>
      </c>
      <c r="E57" s="1579">
        <v>0</v>
      </c>
      <c r="F57" s="3296"/>
      <c r="G57" s="3295"/>
      <c r="H57" s="1578" t="e">
        <f t="shared" si="2"/>
        <v>#DIV/0!</v>
      </c>
    </row>
    <row r="58" spans="1:8" s="1225" customFormat="1" ht="17.100000000000001" hidden="1" customHeight="1" thickBot="1">
      <c r="A58" s="1413"/>
      <c r="B58" s="1321"/>
      <c r="C58" s="3288" t="s">
        <v>554</v>
      </c>
      <c r="D58" s="3287" t="s">
        <v>553</v>
      </c>
      <c r="E58" s="1579">
        <v>0</v>
      </c>
      <c r="F58" s="3296"/>
      <c r="G58" s="3295"/>
      <c r="H58" s="1578" t="e">
        <f t="shared" si="2"/>
        <v>#DIV/0!</v>
      </c>
    </row>
    <row r="59" spans="1:8" s="1225" customFormat="1" ht="17.100000000000001" hidden="1" customHeight="1" thickBot="1">
      <c r="A59" s="1413"/>
      <c r="B59" s="1321"/>
      <c r="C59" s="3288" t="s">
        <v>552</v>
      </c>
      <c r="D59" s="3287" t="s">
        <v>551</v>
      </c>
      <c r="E59" s="1579">
        <v>0</v>
      </c>
      <c r="F59" s="3296"/>
      <c r="G59" s="3295"/>
      <c r="H59" s="1578" t="e">
        <f t="shared" si="2"/>
        <v>#DIV/0!</v>
      </c>
    </row>
    <row r="60" spans="1:8" s="1225" customFormat="1" ht="17.100000000000001" hidden="1" customHeight="1" thickBot="1">
      <c r="A60" s="1413"/>
      <c r="B60" s="1321"/>
      <c r="C60" s="3288" t="s">
        <v>505</v>
      </c>
      <c r="D60" s="3287" t="s">
        <v>504</v>
      </c>
      <c r="E60" s="1579">
        <v>0</v>
      </c>
      <c r="F60" s="3296"/>
      <c r="G60" s="3295"/>
      <c r="H60" s="1578" t="e">
        <f t="shared" si="2"/>
        <v>#DIV/0!</v>
      </c>
    </row>
    <row r="61" spans="1:8" s="1225" customFormat="1" ht="16.5" hidden="1" customHeight="1" thickBot="1">
      <c r="A61" s="1413"/>
      <c r="B61" s="1321"/>
      <c r="C61" s="3288" t="s">
        <v>548</v>
      </c>
      <c r="D61" s="3287" t="s">
        <v>547</v>
      </c>
      <c r="E61" s="1579">
        <v>0</v>
      </c>
      <c r="F61" s="3296"/>
      <c r="G61" s="3295"/>
      <c r="H61" s="1578" t="e">
        <f t="shared" si="2"/>
        <v>#DIV/0!</v>
      </c>
    </row>
    <row r="62" spans="1:8" s="1225" customFormat="1" ht="27.75" hidden="1" customHeight="1" thickBot="1">
      <c r="A62" s="1413"/>
      <c r="B62" s="1321"/>
      <c r="C62" s="3288" t="s">
        <v>544</v>
      </c>
      <c r="D62" s="3287" t="s">
        <v>543</v>
      </c>
      <c r="E62" s="1579">
        <v>0</v>
      </c>
      <c r="F62" s="3296"/>
      <c r="G62" s="3295"/>
      <c r="H62" s="1578" t="e">
        <f t="shared" si="2"/>
        <v>#DIV/0!</v>
      </c>
    </row>
    <row r="63" spans="1:8" s="1225" customFormat="1" ht="17.100000000000001" hidden="1" customHeight="1" thickBot="1">
      <c r="A63" s="1413"/>
      <c r="B63" s="1321"/>
      <c r="C63" s="3288" t="s">
        <v>542</v>
      </c>
      <c r="D63" s="3287" t="s">
        <v>541</v>
      </c>
      <c r="E63" s="1579">
        <v>0</v>
      </c>
      <c r="F63" s="3296"/>
      <c r="G63" s="3295"/>
      <c r="H63" s="1578" t="e">
        <f t="shared" si="2"/>
        <v>#DIV/0!</v>
      </c>
    </row>
    <row r="64" spans="1:8" s="1225" customFormat="1" ht="17.100000000000001" hidden="1" customHeight="1" thickBot="1">
      <c r="A64" s="1413"/>
      <c r="B64" s="1321"/>
      <c r="C64" s="2106" t="s">
        <v>538</v>
      </c>
      <c r="D64" s="2292" t="s">
        <v>537</v>
      </c>
      <c r="E64" s="1579">
        <v>0</v>
      </c>
      <c r="F64" s="3296"/>
      <c r="G64" s="3295"/>
      <c r="H64" s="1578" t="e">
        <f t="shared" si="2"/>
        <v>#DIV/0!</v>
      </c>
    </row>
    <row r="65" spans="1:8" s="1225" customFormat="1" ht="17.100000000000001" hidden="1" customHeight="1" thickBot="1">
      <c r="A65" s="1413"/>
      <c r="B65" s="1321"/>
      <c r="C65" s="2106" t="s">
        <v>534</v>
      </c>
      <c r="D65" s="2292" t="s">
        <v>533</v>
      </c>
      <c r="E65" s="1579">
        <v>0</v>
      </c>
      <c r="F65" s="3296"/>
      <c r="G65" s="3295"/>
      <c r="H65" s="1578" t="e">
        <f t="shared" si="2"/>
        <v>#DIV/0!</v>
      </c>
    </row>
    <row r="66" spans="1:8" s="1225" customFormat="1" ht="17.100000000000001" hidden="1" customHeight="1" thickBot="1">
      <c r="A66" s="1413"/>
      <c r="B66" s="1321"/>
      <c r="C66" s="2948" t="s">
        <v>664</v>
      </c>
      <c r="D66" s="3297" t="s">
        <v>671</v>
      </c>
      <c r="E66" s="1579">
        <v>0</v>
      </c>
      <c r="F66" s="3296"/>
      <c r="G66" s="3295"/>
      <c r="H66" s="1578" t="e">
        <f t="shared" si="2"/>
        <v>#DIV/0!</v>
      </c>
    </row>
    <row r="67" spans="1:8" s="1225" customFormat="1" ht="17.100000000000001" hidden="1" customHeight="1" thickBot="1">
      <c r="A67" s="1413"/>
      <c r="B67" s="1321"/>
      <c r="C67" s="2106" t="s">
        <v>532</v>
      </c>
      <c r="D67" s="2292" t="s">
        <v>531</v>
      </c>
      <c r="E67" s="1579">
        <v>0</v>
      </c>
      <c r="F67" s="3296"/>
      <c r="G67" s="3295"/>
      <c r="H67" s="1578" t="e">
        <f t="shared" si="2"/>
        <v>#DIV/0!</v>
      </c>
    </row>
    <row r="68" spans="1:8" s="1225" customFormat="1" ht="17.100000000000001" hidden="1" customHeight="1" thickBot="1">
      <c r="A68" s="1413"/>
      <c r="B68" s="1321"/>
      <c r="C68" s="1460"/>
      <c r="D68" s="1459"/>
      <c r="E68" s="1466"/>
      <c r="F68" s="3296"/>
      <c r="G68" s="3295"/>
      <c r="H68" s="1578" t="e">
        <f t="shared" si="2"/>
        <v>#DIV/0!</v>
      </c>
    </row>
    <row r="69" spans="1:8" s="1225" customFormat="1" ht="17.100000000000001" hidden="1" customHeight="1" thickBot="1">
      <c r="A69" s="1413"/>
      <c r="B69" s="1321"/>
      <c r="C69" s="5437" t="s">
        <v>498</v>
      </c>
      <c r="D69" s="5437"/>
      <c r="E69" s="1579">
        <v>0</v>
      </c>
      <c r="F69" s="3296"/>
      <c r="G69" s="3295"/>
      <c r="H69" s="1578" t="e">
        <f t="shared" si="2"/>
        <v>#DIV/0!</v>
      </c>
    </row>
    <row r="70" spans="1:8" s="1225" customFormat="1" ht="17.100000000000001" hidden="1" customHeight="1" thickBot="1">
      <c r="A70" s="1413"/>
      <c r="B70" s="1321"/>
      <c r="C70" s="3270" t="s">
        <v>530</v>
      </c>
      <c r="D70" s="3294" t="s">
        <v>529</v>
      </c>
      <c r="E70" s="1579">
        <v>0</v>
      </c>
      <c r="F70" s="3155"/>
      <c r="G70" s="3154"/>
      <c r="H70" s="1578" t="e">
        <f t="shared" si="2"/>
        <v>#DIV/0!</v>
      </c>
    </row>
    <row r="71" spans="1:8" s="1225" customFormat="1" ht="17.100000000000001" hidden="1" customHeight="1" thickBot="1">
      <c r="A71" s="1413"/>
      <c r="B71" s="3293" t="s">
        <v>1078</v>
      </c>
      <c r="C71" s="3292"/>
      <c r="D71" s="3291" t="s">
        <v>1077</v>
      </c>
      <c r="E71" s="3290">
        <v>0</v>
      </c>
      <c r="F71" s="3155"/>
      <c r="G71" s="3154"/>
      <c r="H71" s="1578" t="e">
        <f t="shared" si="2"/>
        <v>#DIV/0!</v>
      </c>
    </row>
    <row r="72" spans="1:8" s="1225" customFormat="1" ht="17.100000000000001" hidden="1" customHeight="1" thickBot="1">
      <c r="A72" s="1413"/>
      <c r="B72" s="5013"/>
      <c r="C72" s="5182" t="s">
        <v>490</v>
      </c>
      <c r="D72" s="5182"/>
      <c r="E72" s="1581">
        <v>0</v>
      </c>
      <c r="F72" s="3155"/>
      <c r="G72" s="3154"/>
      <c r="H72" s="1578" t="e">
        <f t="shared" si="2"/>
        <v>#DIV/0!</v>
      </c>
    </row>
    <row r="73" spans="1:8" s="1225" customFormat="1" ht="17.100000000000001" hidden="1" customHeight="1" thickBot="1">
      <c r="A73" s="1413"/>
      <c r="B73" s="5013"/>
      <c r="C73" s="5435" t="s">
        <v>514</v>
      </c>
      <c r="D73" s="5435"/>
      <c r="E73" s="1579">
        <v>0</v>
      </c>
      <c r="F73" s="3155"/>
      <c r="G73" s="3154"/>
      <c r="H73" s="1578" t="e">
        <f t="shared" si="2"/>
        <v>#DIV/0!</v>
      </c>
    </row>
    <row r="74" spans="1:8" s="1225" customFormat="1" ht="17.100000000000001" hidden="1" customHeight="1" thickBot="1">
      <c r="A74" s="1413"/>
      <c r="B74" s="5013"/>
      <c r="C74" s="5436" t="s">
        <v>513</v>
      </c>
      <c r="D74" s="5436"/>
      <c r="E74" s="2222">
        <v>0</v>
      </c>
      <c r="F74" s="3155"/>
      <c r="G74" s="3154"/>
      <c r="H74" s="1578" t="e">
        <f t="shared" si="2"/>
        <v>#DIV/0!</v>
      </c>
    </row>
    <row r="75" spans="1:8" s="1225" customFormat="1" ht="18.75" hidden="1" customHeight="1" thickBot="1">
      <c r="A75" s="1413"/>
      <c r="B75" s="5013"/>
      <c r="C75" s="3288" t="s">
        <v>566</v>
      </c>
      <c r="D75" s="3287" t="s">
        <v>565</v>
      </c>
      <c r="E75" s="1579">
        <v>0</v>
      </c>
      <c r="F75" s="3155"/>
      <c r="G75" s="3154"/>
      <c r="H75" s="1578" t="e">
        <f t="shared" ref="H75:H106" si="3">G75/F75</f>
        <v>#DIV/0!</v>
      </c>
    </row>
    <row r="76" spans="1:8" s="1225" customFormat="1" ht="17.100000000000001" hidden="1" customHeight="1" thickBot="1">
      <c r="A76" s="1413"/>
      <c r="B76" s="5013"/>
      <c r="C76" s="3288" t="s">
        <v>564</v>
      </c>
      <c r="D76" s="3287" t="s">
        <v>563</v>
      </c>
      <c r="E76" s="1579">
        <v>0</v>
      </c>
      <c r="F76" s="3155"/>
      <c r="G76" s="3154"/>
      <c r="H76" s="1578" t="e">
        <f t="shared" si="3"/>
        <v>#DIV/0!</v>
      </c>
    </row>
    <row r="77" spans="1:8" s="1225" customFormat="1" ht="17.100000000000001" hidden="1" customHeight="1" thickBot="1">
      <c r="A77" s="1413"/>
      <c r="B77" s="5013"/>
      <c r="C77" s="3288" t="s">
        <v>512</v>
      </c>
      <c r="D77" s="3287" t="s">
        <v>511</v>
      </c>
      <c r="E77" s="1579">
        <v>0</v>
      </c>
      <c r="F77" s="3155"/>
      <c r="G77" s="3154"/>
      <c r="H77" s="1578" t="e">
        <f t="shared" si="3"/>
        <v>#DIV/0!</v>
      </c>
    </row>
    <row r="78" spans="1:8" s="1225" customFormat="1" ht="17.100000000000001" hidden="1" customHeight="1" thickBot="1">
      <c r="A78" s="1413"/>
      <c r="B78" s="5013"/>
      <c r="C78" s="3288" t="s">
        <v>510</v>
      </c>
      <c r="D78" s="3287" t="s">
        <v>638</v>
      </c>
      <c r="E78" s="1579">
        <v>0</v>
      </c>
      <c r="F78" s="3155"/>
      <c r="G78" s="3154"/>
      <c r="H78" s="1578" t="e">
        <f t="shared" si="3"/>
        <v>#DIV/0!</v>
      </c>
    </row>
    <row r="79" spans="1:8" s="1225" customFormat="1" ht="17.100000000000001" hidden="1" customHeight="1" thickBot="1">
      <c r="A79" s="1413"/>
      <c r="B79" s="5013"/>
      <c r="C79" s="1780"/>
      <c r="D79" s="1779"/>
      <c r="E79" s="3279"/>
      <c r="F79" s="3155"/>
      <c r="G79" s="3154"/>
      <c r="H79" s="1578" t="e">
        <f t="shared" si="3"/>
        <v>#DIV/0!</v>
      </c>
    </row>
    <row r="80" spans="1:8" s="1225" customFormat="1" ht="17.100000000000001" hidden="1" customHeight="1" thickBot="1">
      <c r="A80" s="1413"/>
      <c r="B80" s="5013"/>
      <c r="C80" s="5448" t="s">
        <v>508</v>
      </c>
      <c r="D80" s="5430"/>
      <c r="E80" s="2222">
        <v>0</v>
      </c>
      <c r="F80" s="3155"/>
      <c r="G80" s="3154"/>
      <c r="H80" s="1578" t="e">
        <f t="shared" si="3"/>
        <v>#DIV/0!</v>
      </c>
    </row>
    <row r="81" spans="1:8" s="1225" customFormat="1" ht="17.100000000000001" hidden="1" customHeight="1" thickBot="1">
      <c r="A81" s="1413"/>
      <c r="B81" s="5013"/>
      <c r="C81" s="3289" t="s">
        <v>507</v>
      </c>
      <c r="D81" s="3287" t="s">
        <v>506</v>
      </c>
      <c r="E81" s="1579">
        <v>0</v>
      </c>
      <c r="F81" s="3155"/>
      <c r="G81" s="3154"/>
      <c r="H81" s="1578" t="e">
        <f t="shared" si="3"/>
        <v>#DIV/0!</v>
      </c>
    </row>
    <row r="82" spans="1:8" s="1225" customFormat="1" ht="17.100000000000001" hidden="1" customHeight="1" thickBot="1">
      <c r="A82" s="1413"/>
      <c r="B82" s="5013"/>
      <c r="C82" s="3288" t="s">
        <v>554</v>
      </c>
      <c r="D82" s="3287" t="s">
        <v>553</v>
      </c>
      <c r="E82" s="1579">
        <v>0</v>
      </c>
      <c r="F82" s="3155"/>
      <c r="G82" s="3154"/>
      <c r="H82" s="1578" t="e">
        <f t="shared" si="3"/>
        <v>#DIV/0!</v>
      </c>
    </row>
    <row r="83" spans="1:8" s="1225" customFormat="1" ht="17.100000000000001" hidden="1" customHeight="1" thickBot="1">
      <c r="A83" s="1413"/>
      <c r="B83" s="5013"/>
      <c r="C83" s="3288" t="s">
        <v>552</v>
      </c>
      <c r="D83" s="3287" t="s">
        <v>551</v>
      </c>
      <c r="E83" s="1579">
        <v>0</v>
      </c>
      <c r="F83" s="3155"/>
      <c r="G83" s="3154"/>
      <c r="H83" s="1578" t="e">
        <f t="shared" si="3"/>
        <v>#DIV/0!</v>
      </c>
    </row>
    <row r="84" spans="1:8" s="1225" customFormat="1" ht="17.100000000000001" hidden="1" customHeight="1" thickBot="1">
      <c r="A84" s="1413"/>
      <c r="B84" s="5013"/>
      <c r="C84" s="3288" t="s">
        <v>550</v>
      </c>
      <c r="D84" s="3287" t="s">
        <v>549</v>
      </c>
      <c r="E84" s="1579">
        <v>0</v>
      </c>
      <c r="F84" s="3155"/>
      <c r="G84" s="3154"/>
      <c r="H84" s="1578" t="e">
        <f t="shared" si="3"/>
        <v>#DIV/0!</v>
      </c>
    </row>
    <row r="85" spans="1:8" s="1225" customFormat="1" ht="17.100000000000001" hidden="1" customHeight="1" thickBot="1">
      <c r="A85" s="1413"/>
      <c r="B85" s="5013"/>
      <c r="C85" s="3288" t="s">
        <v>505</v>
      </c>
      <c r="D85" s="3287" t="s">
        <v>504</v>
      </c>
      <c r="E85" s="1579">
        <v>0</v>
      </c>
      <c r="F85" s="3155"/>
      <c r="G85" s="3154"/>
      <c r="H85" s="1578" t="e">
        <f t="shared" si="3"/>
        <v>#DIV/0!</v>
      </c>
    </row>
    <row r="86" spans="1:8" s="1225" customFormat="1" ht="16.5" hidden="1" customHeight="1" thickBot="1">
      <c r="A86" s="1413"/>
      <c r="B86" s="5013"/>
      <c r="C86" s="3288" t="s">
        <v>548</v>
      </c>
      <c r="D86" s="3287" t="s">
        <v>547</v>
      </c>
      <c r="E86" s="1579">
        <v>0</v>
      </c>
      <c r="F86" s="3155"/>
      <c r="G86" s="3154"/>
      <c r="H86" s="1578" t="e">
        <f t="shared" si="3"/>
        <v>#DIV/0!</v>
      </c>
    </row>
    <row r="87" spans="1:8" s="1225" customFormat="1" ht="17.100000000000001" hidden="1" customHeight="1" thickBot="1">
      <c r="A87" s="1413"/>
      <c r="B87" s="5013"/>
      <c r="C87" s="3288" t="s">
        <v>536</v>
      </c>
      <c r="D87" s="3287" t="s">
        <v>535</v>
      </c>
      <c r="E87" s="1579">
        <v>0</v>
      </c>
      <c r="F87" s="3155"/>
      <c r="G87" s="3154"/>
      <c r="H87" s="1578" t="e">
        <f t="shared" si="3"/>
        <v>#DIV/0!</v>
      </c>
    </row>
    <row r="88" spans="1:8" s="1225" customFormat="1" ht="17.100000000000001" hidden="1" customHeight="1" thickBot="1">
      <c r="A88" s="1413"/>
      <c r="B88" s="5013"/>
      <c r="C88" s="3288" t="s">
        <v>534</v>
      </c>
      <c r="D88" s="3287" t="s">
        <v>533</v>
      </c>
      <c r="E88" s="1579">
        <v>0</v>
      </c>
      <c r="F88" s="3155"/>
      <c r="G88" s="3154"/>
      <c r="H88" s="1578" t="e">
        <f t="shared" si="3"/>
        <v>#DIV/0!</v>
      </c>
    </row>
    <row r="89" spans="1:8" s="1225" customFormat="1" ht="17.100000000000001" hidden="1" customHeight="1" thickBot="1">
      <c r="A89" s="1413"/>
      <c r="B89" s="5013"/>
      <c r="C89" s="3286" t="s">
        <v>978</v>
      </c>
      <c r="D89" s="3285" t="s">
        <v>977</v>
      </c>
      <c r="E89" s="1579">
        <v>0</v>
      </c>
      <c r="F89" s="3155"/>
      <c r="G89" s="3154"/>
      <c r="H89" s="1578" t="e">
        <f t="shared" si="3"/>
        <v>#DIV/0!</v>
      </c>
    </row>
    <row r="90" spans="1:8" s="1225" customFormat="1" ht="17.100000000000001" hidden="1" customHeight="1" thickBot="1">
      <c r="A90" s="1413"/>
      <c r="B90" s="5013"/>
      <c r="C90" s="5449"/>
      <c r="D90" s="5450"/>
      <c r="E90" s="3284"/>
      <c r="F90" s="3155"/>
      <c r="G90" s="3154"/>
      <c r="H90" s="1578" t="e">
        <f t="shared" si="3"/>
        <v>#DIV/0!</v>
      </c>
    </row>
    <row r="91" spans="1:8" s="1225" customFormat="1" ht="17.100000000000001" hidden="1" customHeight="1" thickBot="1">
      <c r="A91" s="1413"/>
      <c r="B91" s="5013"/>
      <c r="C91" s="5186" t="s">
        <v>498</v>
      </c>
      <c r="D91" s="5186"/>
      <c r="E91" s="3283">
        <v>0</v>
      </c>
      <c r="F91" s="3155"/>
      <c r="G91" s="3154"/>
      <c r="H91" s="1578" t="e">
        <f t="shared" si="3"/>
        <v>#DIV/0!</v>
      </c>
    </row>
    <row r="92" spans="1:8" s="1225" customFormat="1" ht="17.100000000000001" hidden="1" customHeight="1" thickBot="1">
      <c r="A92" s="1413"/>
      <c r="B92" s="5013"/>
      <c r="C92" s="3229" t="s">
        <v>530</v>
      </c>
      <c r="D92" s="2338" t="s">
        <v>529</v>
      </c>
      <c r="E92" s="3282">
        <v>0</v>
      </c>
      <c r="F92" s="3155"/>
      <c r="G92" s="3154"/>
      <c r="H92" s="1578" t="e">
        <f t="shared" si="3"/>
        <v>#DIV/0!</v>
      </c>
    </row>
    <row r="93" spans="1:8" s="1225" customFormat="1" ht="17.100000000000001" hidden="1" customHeight="1" thickBot="1">
      <c r="A93" s="1413"/>
      <c r="B93" s="5013"/>
      <c r="C93" s="1780"/>
      <c r="D93" s="1780"/>
      <c r="E93" s="2020"/>
      <c r="F93" s="3155"/>
      <c r="G93" s="3154"/>
      <c r="H93" s="1578" t="e">
        <f t="shared" si="3"/>
        <v>#DIV/0!</v>
      </c>
    </row>
    <row r="94" spans="1:8" s="1225" customFormat="1" ht="17.100000000000001" hidden="1" customHeight="1" thickBot="1">
      <c r="A94" s="1413"/>
      <c r="B94" s="5013"/>
      <c r="C94" s="5446" t="s">
        <v>487</v>
      </c>
      <c r="D94" s="5447"/>
      <c r="E94" s="2149">
        <v>0</v>
      </c>
      <c r="F94" s="3155"/>
      <c r="G94" s="3154"/>
      <c r="H94" s="1578" t="e">
        <f t="shared" si="3"/>
        <v>#DIV/0!</v>
      </c>
    </row>
    <row r="95" spans="1:8" s="1225" customFormat="1" ht="17.100000000000001" hidden="1" customHeight="1" thickBot="1">
      <c r="A95" s="1413"/>
      <c r="B95" s="5013"/>
      <c r="C95" s="5437" t="s">
        <v>486</v>
      </c>
      <c r="D95" s="5437"/>
      <c r="E95" s="1579">
        <v>0</v>
      </c>
      <c r="F95" s="3155"/>
      <c r="G95" s="3154"/>
      <c r="H95" s="1578" t="e">
        <f t="shared" si="3"/>
        <v>#DIV/0!</v>
      </c>
    </row>
    <row r="96" spans="1:8" s="1225" customFormat="1" ht="20.25" hidden="1" customHeight="1" thickBot="1">
      <c r="A96" s="1413"/>
      <c r="B96" s="5013"/>
      <c r="C96" s="3270" t="s">
        <v>579</v>
      </c>
      <c r="D96" s="3269" t="s">
        <v>576</v>
      </c>
      <c r="E96" s="1579">
        <v>0</v>
      </c>
      <c r="F96" s="3155"/>
      <c r="G96" s="3154"/>
      <c r="H96" s="1578" t="e">
        <f t="shared" si="3"/>
        <v>#DIV/0!</v>
      </c>
    </row>
    <row r="97" spans="1:8" s="1225" customFormat="1" ht="55.5" hidden="1" customHeight="1" thickBot="1">
      <c r="A97" s="1413"/>
      <c r="B97" s="5013"/>
      <c r="C97" s="3281" t="s">
        <v>415</v>
      </c>
      <c r="D97" s="3280" t="s">
        <v>764</v>
      </c>
      <c r="E97" s="1579">
        <v>0</v>
      </c>
      <c r="F97" s="3155"/>
      <c r="G97" s="3154"/>
      <c r="H97" s="1578" t="e">
        <f t="shared" si="3"/>
        <v>#DIV/0!</v>
      </c>
    </row>
    <row r="98" spans="1:8" s="1225" customFormat="1" ht="17.100000000000001" hidden="1" customHeight="1" thickBot="1">
      <c r="A98" s="1413"/>
      <c r="B98" s="5445"/>
      <c r="C98" s="1780"/>
      <c r="D98" s="1779"/>
      <c r="E98" s="3279"/>
      <c r="F98" s="3155"/>
      <c r="G98" s="3154"/>
      <c r="H98" s="1578" t="e">
        <f t="shared" si="3"/>
        <v>#DIV/0!</v>
      </c>
    </row>
    <row r="99" spans="1:8" s="1225" customFormat="1" ht="17.100000000000001" hidden="1" customHeight="1" thickBot="1">
      <c r="A99" s="1413"/>
      <c r="B99" s="5445"/>
      <c r="C99" s="5430" t="s">
        <v>580</v>
      </c>
      <c r="D99" s="5431"/>
      <c r="E99" s="1579">
        <v>0</v>
      </c>
      <c r="F99" s="3155"/>
      <c r="G99" s="3154"/>
      <c r="H99" s="1578" t="e">
        <f t="shared" si="3"/>
        <v>#DIV/0!</v>
      </c>
    </row>
    <row r="100" spans="1:8" s="1225" customFormat="1" ht="17.100000000000001" hidden="1" customHeight="1" thickBot="1">
      <c r="A100" s="1413"/>
      <c r="B100" s="5445"/>
      <c r="C100" s="3278" t="s">
        <v>579</v>
      </c>
      <c r="D100" s="3277" t="s">
        <v>576</v>
      </c>
      <c r="E100" s="3276">
        <v>0</v>
      </c>
      <c r="F100" s="3275"/>
      <c r="G100" s="3274"/>
      <c r="H100" s="3223" t="e">
        <f t="shared" si="3"/>
        <v>#DIV/0!</v>
      </c>
    </row>
    <row r="101" spans="1:8" s="1225" customFormat="1" ht="17.100000000000001" customHeight="1" thickBot="1">
      <c r="A101" s="1246"/>
      <c r="B101" s="1259" t="s">
        <v>30</v>
      </c>
      <c r="C101" s="1340"/>
      <c r="D101" s="1339" t="s">
        <v>1076</v>
      </c>
      <c r="E101" s="1316">
        <f t="shared" ref="E101:G102" si="4">SUM(E102)</f>
        <v>9000000</v>
      </c>
      <c r="F101" s="1316">
        <f t="shared" si="4"/>
        <v>9000129</v>
      </c>
      <c r="G101" s="1315">
        <f t="shared" si="4"/>
        <v>8527547.4299999978</v>
      </c>
      <c r="H101" s="1254">
        <f t="shared" si="3"/>
        <v>0.94749168928578664</v>
      </c>
    </row>
    <row r="102" spans="1:8" s="1225" customFormat="1" ht="17.100000000000001" customHeight="1">
      <c r="A102" s="1246"/>
      <c r="B102" s="3042"/>
      <c r="C102" s="5432" t="s">
        <v>490</v>
      </c>
      <c r="D102" s="5433"/>
      <c r="E102" s="1253">
        <f t="shared" si="4"/>
        <v>9000000</v>
      </c>
      <c r="F102" s="1253">
        <f t="shared" si="4"/>
        <v>9000129</v>
      </c>
      <c r="G102" s="1252">
        <f t="shared" si="4"/>
        <v>8527547.4299999978</v>
      </c>
      <c r="H102" s="1237">
        <f t="shared" si="3"/>
        <v>0.94749168928578664</v>
      </c>
    </row>
    <row r="103" spans="1:8" s="1225" customFormat="1" ht="17.100000000000001" customHeight="1">
      <c r="A103" s="1246"/>
      <c r="B103" s="3037"/>
      <c r="C103" s="5414" t="s">
        <v>526</v>
      </c>
      <c r="D103" s="5434"/>
      <c r="E103" s="1519">
        <f>SUM(E104:E138)</f>
        <v>9000000</v>
      </c>
      <c r="F103" s="1519">
        <f>SUM(F104:F138)</f>
        <v>9000129</v>
      </c>
      <c r="G103" s="1518">
        <f>SUM(G104:G138)</f>
        <v>8527547.4299999978</v>
      </c>
      <c r="H103" s="1517">
        <f t="shared" si="3"/>
        <v>0.94749168928578664</v>
      </c>
    </row>
    <row r="104" spans="1:8" s="1225" customFormat="1" ht="63.75">
      <c r="A104" s="1246"/>
      <c r="B104" s="3037"/>
      <c r="C104" s="3259" t="s">
        <v>193</v>
      </c>
      <c r="D104" s="2657" t="s">
        <v>833</v>
      </c>
      <c r="E104" s="1519">
        <v>0</v>
      </c>
      <c r="F104" s="3148">
        <v>659716</v>
      </c>
      <c r="G104" s="3147">
        <v>648126.56999999995</v>
      </c>
      <c r="H104" s="1517">
        <f t="shared" si="3"/>
        <v>0.98243269831260716</v>
      </c>
    </row>
    <row r="105" spans="1:8" s="1225" customFormat="1" ht="63.75">
      <c r="A105" s="1246"/>
      <c r="B105" s="3037"/>
      <c r="C105" s="3259" t="s">
        <v>350</v>
      </c>
      <c r="D105" s="2657" t="s">
        <v>833</v>
      </c>
      <c r="E105" s="1519">
        <v>0</v>
      </c>
      <c r="F105" s="3148">
        <v>377084</v>
      </c>
      <c r="G105" s="3147">
        <v>370459.98</v>
      </c>
      <c r="H105" s="1517">
        <f t="shared" si="3"/>
        <v>0.98243356917822022</v>
      </c>
    </row>
    <row r="106" spans="1:8" s="1225" customFormat="1" ht="51">
      <c r="A106" s="1246"/>
      <c r="B106" s="3037"/>
      <c r="C106" s="3259" t="s">
        <v>181</v>
      </c>
      <c r="D106" s="2657" t="s">
        <v>686</v>
      </c>
      <c r="E106" s="1519">
        <v>0</v>
      </c>
      <c r="F106" s="3148">
        <v>128453</v>
      </c>
      <c r="G106" s="3147">
        <v>124671.7</v>
      </c>
      <c r="H106" s="1517">
        <f t="shared" si="3"/>
        <v>0.97056277393287815</v>
      </c>
    </row>
    <row r="107" spans="1:8" s="1225" customFormat="1" ht="51">
      <c r="A107" s="1246"/>
      <c r="B107" s="3037"/>
      <c r="C107" s="3259" t="s">
        <v>196</v>
      </c>
      <c r="D107" s="2657" t="s">
        <v>686</v>
      </c>
      <c r="E107" s="1519">
        <v>0</v>
      </c>
      <c r="F107" s="3148">
        <v>73422</v>
      </c>
      <c r="G107" s="3147">
        <v>71260.61</v>
      </c>
      <c r="H107" s="1517">
        <f t="shared" ref="H107:H138" si="5">G107/F107</f>
        <v>0.9705620931056087</v>
      </c>
    </row>
    <row r="108" spans="1:8" s="1225" customFormat="1" ht="51">
      <c r="A108" s="1369"/>
      <c r="B108" s="3239"/>
      <c r="C108" s="3259" t="s">
        <v>354</v>
      </c>
      <c r="D108" s="3273" t="s">
        <v>719</v>
      </c>
      <c r="E108" s="1519">
        <v>0</v>
      </c>
      <c r="F108" s="3148">
        <v>117</v>
      </c>
      <c r="G108" s="3147">
        <v>115.67</v>
      </c>
      <c r="H108" s="1517">
        <f t="shared" si="5"/>
        <v>0.98863247863247861</v>
      </c>
    </row>
    <row r="109" spans="1:8" s="1225" customFormat="1" ht="51">
      <c r="A109" s="1246"/>
      <c r="B109" s="3037"/>
      <c r="C109" s="2736" t="s">
        <v>293</v>
      </c>
      <c r="D109" s="3273" t="s">
        <v>719</v>
      </c>
      <c r="E109" s="1295">
        <v>0</v>
      </c>
      <c r="F109" s="2278">
        <v>67</v>
      </c>
      <c r="G109" s="1362">
        <v>66.13</v>
      </c>
      <c r="H109" s="1208">
        <f t="shared" si="5"/>
        <v>0.98701492537313429</v>
      </c>
    </row>
    <row r="110" spans="1:8" s="1225" customFormat="1" ht="17.100000000000001" customHeight="1">
      <c r="A110" s="1332"/>
      <c r="B110" s="3037"/>
      <c r="C110" s="2331" t="s">
        <v>598</v>
      </c>
      <c r="D110" s="2628" t="s">
        <v>565</v>
      </c>
      <c r="E110" s="1295">
        <v>2926980</v>
      </c>
      <c r="F110" s="2278">
        <v>3103236</v>
      </c>
      <c r="G110" s="1362">
        <v>3076348.1</v>
      </c>
      <c r="H110" s="1208">
        <f t="shared" si="5"/>
        <v>0.99133552846125794</v>
      </c>
    </row>
    <row r="111" spans="1:8" s="1225" customFormat="1" ht="17.100000000000001" customHeight="1">
      <c r="A111" s="1246"/>
      <c r="B111" s="3037"/>
      <c r="C111" s="3220" t="s">
        <v>597</v>
      </c>
      <c r="D111" s="3210" t="s">
        <v>565</v>
      </c>
      <c r="E111" s="1519">
        <v>1673020</v>
      </c>
      <c r="F111" s="3148">
        <v>1773764</v>
      </c>
      <c r="G111" s="3147">
        <v>1758398.02</v>
      </c>
      <c r="H111" s="1517">
        <f t="shared" si="5"/>
        <v>0.99133707753680878</v>
      </c>
    </row>
    <row r="112" spans="1:8" s="1225" customFormat="1" ht="17.100000000000001" customHeight="1">
      <c r="A112" s="1332"/>
      <c r="B112" s="3037"/>
      <c r="C112" s="3244" t="s">
        <v>596</v>
      </c>
      <c r="D112" s="3209" t="s">
        <v>563</v>
      </c>
      <c r="E112" s="1519">
        <v>222006</v>
      </c>
      <c r="F112" s="3148">
        <v>192227</v>
      </c>
      <c r="G112" s="3147">
        <v>191648.24</v>
      </c>
      <c r="H112" s="1517">
        <f t="shared" si="5"/>
        <v>0.99698918466188413</v>
      </c>
    </row>
    <row r="113" spans="1:8" s="1225" customFormat="1" ht="17.100000000000001" customHeight="1">
      <c r="A113" s="1246"/>
      <c r="B113" s="3019"/>
      <c r="C113" s="2331" t="s">
        <v>595</v>
      </c>
      <c r="D113" s="2628" t="s">
        <v>563</v>
      </c>
      <c r="E113" s="1295">
        <v>127994</v>
      </c>
      <c r="F113" s="3148">
        <v>110973</v>
      </c>
      <c r="G113" s="3147">
        <v>109543.42</v>
      </c>
      <c r="H113" s="1517">
        <f t="shared" si="5"/>
        <v>0.98711776738485935</v>
      </c>
    </row>
    <row r="114" spans="1:8" s="1225" customFormat="1" ht="17.100000000000001" customHeight="1">
      <c r="A114" s="1246"/>
      <c r="B114" s="3019"/>
      <c r="C114" s="3220" t="s">
        <v>594</v>
      </c>
      <c r="D114" s="3210" t="s">
        <v>511</v>
      </c>
      <c r="E114" s="1519">
        <v>535765</v>
      </c>
      <c r="F114" s="3148">
        <v>554218</v>
      </c>
      <c r="G114" s="3147">
        <v>546989.30000000005</v>
      </c>
      <c r="H114" s="1517">
        <f t="shared" si="5"/>
        <v>0.98695693752277991</v>
      </c>
    </row>
    <row r="115" spans="1:8" s="1225" customFormat="1" ht="17.100000000000001" customHeight="1">
      <c r="A115" s="1246"/>
      <c r="B115" s="3019"/>
      <c r="C115" s="3220" t="s">
        <v>593</v>
      </c>
      <c r="D115" s="3210" t="s">
        <v>511</v>
      </c>
      <c r="E115" s="1519">
        <v>306235</v>
      </c>
      <c r="F115" s="3148">
        <v>316782</v>
      </c>
      <c r="G115" s="3147">
        <v>312651.32</v>
      </c>
      <c r="H115" s="1517">
        <f t="shared" si="5"/>
        <v>0.98696049649285633</v>
      </c>
    </row>
    <row r="116" spans="1:8" s="1225" customFormat="1" ht="16.5" customHeight="1">
      <c r="A116" s="1246"/>
      <c r="B116" s="3019"/>
      <c r="C116" s="3220" t="s">
        <v>592</v>
      </c>
      <c r="D116" s="3210" t="s">
        <v>509</v>
      </c>
      <c r="E116" s="1519">
        <v>79537</v>
      </c>
      <c r="F116" s="3148">
        <v>73175</v>
      </c>
      <c r="G116" s="3147">
        <v>69815.740000000005</v>
      </c>
      <c r="H116" s="1517">
        <f t="shared" si="5"/>
        <v>0.95409279125384361</v>
      </c>
    </row>
    <row r="117" spans="1:8" s="1225" customFormat="1" ht="16.5" customHeight="1">
      <c r="A117" s="1246"/>
      <c r="B117" s="3019"/>
      <c r="C117" s="3220" t="s">
        <v>591</v>
      </c>
      <c r="D117" s="3210" t="s">
        <v>509</v>
      </c>
      <c r="E117" s="1519">
        <v>45463</v>
      </c>
      <c r="F117" s="3148">
        <v>41825</v>
      </c>
      <c r="G117" s="3147">
        <v>39906.050000000003</v>
      </c>
      <c r="H117" s="1517">
        <f t="shared" si="5"/>
        <v>0.95411954572624036</v>
      </c>
    </row>
    <row r="118" spans="1:8" s="1225" customFormat="1" ht="17.100000000000001" customHeight="1">
      <c r="A118" s="1246"/>
      <c r="B118" s="3019"/>
      <c r="C118" s="3220" t="s">
        <v>590</v>
      </c>
      <c r="D118" s="3210" t="s">
        <v>521</v>
      </c>
      <c r="E118" s="1519">
        <v>6363</v>
      </c>
      <c r="F118" s="3148">
        <v>6363</v>
      </c>
      <c r="G118" s="3147">
        <v>1261.4100000000001</v>
      </c>
      <c r="H118" s="1517">
        <f t="shared" si="5"/>
        <v>0.19824139556812825</v>
      </c>
    </row>
    <row r="119" spans="1:8" s="1225" customFormat="1" ht="17.100000000000001" customHeight="1">
      <c r="A119" s="1246"/>
      <c r="B119" s="3019"/>
      <c r="C119" s="3220" t="s">
        <v>589</v>
      </c>
      <c r="D119" s="3210" t="s">
        <v>521</v>
      </c>
      <c r="E119" s="1519">
        <v>3637</v>
      </c>
      <c r="F119" s="3148">
        <v>3637</v>
      </c>
      <c r="G119" s="3147">
        <v>721.01</v>
      </c>
      <c r="H119" s="1517">
        <f t="shared" si="5"/>
        <v>0.19824305746494364</v>
      </c>
    </row>
    <row r="120" spans="1:8" s="1225" customFormat="1" ht="17.100000000000001" customHeight="1">
      <c r="A120" s="1246"/>
      <c r="B120" s="3019"/>
      <c r="C120" s="3220" t="s">
        <v>1075</v>
      </c>
      <c r="D120" s="3210" t="s">
        <v>559</v>
      </c>
      <c r="E120" s="1519">
        <v>190890</v>
      </c>
      <c r="F120" s="3148">
        <v>82719</v>
      </c>
      <c r="G120" s="3147">
        <v>38436.26</v>
      </c>
      <c r="H120" s="1517">
        <f t="shared" si="5"/>
        <v>0.46466059792792469</v>
      </c>
    </row>
    <row r="121" spans="1:8" s="1225" customFormat="1" ht="17.100000000000001" customHeight="1">
      <c r="A121" s="1246"/>
      <c r="B121" s="3019"/>
      <c r="C121" s="3220" t="s">
        <v>1074</v>
      </c>
      <c r="D121" s="3210" t="s">
        <v>559</v>
      </c>
      <c r="E121" s="1519">
        <v>109110</v>
      </c>
      <c r="F121" s="3148">
        <v>47281</v>
      </c>
      <c r="G121" s="3147">
        <v>21969.68</v>
      </c>
      <c r="H121" s="1517">
        <f t="shared" si="5"/>
        <v>0.46466191493411729</v>
      </c>
    </row>
    <row r="122" spans="1:8" s="1225" customFormat="1" ht="17.100000000000001" customHeight="1">
      <c r="A122" s="1246"/>
      <c r="B122" s="3019"/>
      <c r="C122" s="3220" t="s">
        <v>588</v>
      </c>
      <c r="D122" s="3210" t="s">
        <v>506</v>
      </c>
      <c r="E122" s="1519">
        <v>336602</v>
      </c>
      <c r="F122" s="3148">
        <v>334056</v>
      </c>
      <c r="G122" s="3147">
        <v>310930.28999999998</v>
      </c>
      <c r="H122" s="1517">
        <f t="shared" si="5"/>
        <v>0.930772954235218</v>
      </c>
    </row>
    <row r="123" spans="1:8" s="1225" customFormat="1" ht="17.100000000000001" customHeight="1">
      <c r="A123" s="1246"/>
      <c r="B123" s="3019"/>
      <c r="C123" s="3220" t="s">
        <v>587</v>
      </c>
      <c r="D123" s="3210" t="s">
        <v>506</v>
      </c>
      <c r="E123" s="1519">
        <v>192398</v>
      </c>
      <c r="F123" s="3148">
        <v>190944</v>
      </c>
      <c r="G123" s="3147">
        <v>177724.08</v>
      </c>
      <c r="H123" s="1517">
        <f t="shared" si="5"/>
        <v>0.9307654600301658</v>
      </c>
    </row>
    <row r="124" spans="1:8" s="1225" customFormat="1" ht="17.100000000000001" customHeight="1">
      <c r="A124" s="1246"/>
      <c r="B124" s="3019"/>
      <c r="C124" s="3220" t="s">
        <v>741</v>
      </c>
      <c r="D124" s="3210" t="s">
        <v>551</v>
      </c>
      <c r="E124" s="1519">
        <v>6999</v>
      </c>
      <c r="F124" s="3148">
        <v>13362</v>
      </c>
      <c r="G124" s="3147">
        <v>12406.92</v>
      </c>
      <c r="H124" s="1517">
        <f t="shared" si="5"/>
        <v>0.92852267624607099</v>
      </c>
    </row>
    <row r="125" spans="1:8" s="1225" customFormat="1" ht="17.100000000000001" customHeight="1">
      <c r="A125" s="1246"/>
      <c r="B125" s="3019"/>
      <c r="C125" s="3220" t="s">
        <v>740</v>
      </c>
      <c r="D125" s="3210" t="s">
        <v>551</v>
      </c>
      <c r="E125" s="1519">
        <v>4001</v>
      </c>
      <c r="F125" s="3148">
        <v>7638</v>
      </c>
      <c r="G125" s="3147">
        <v>7091.78</v>
      </c>
      <c r="H125" s="1517">
        <f t="shared" si="5"/>
        <v>0.92848651479444877</v>
      </c>
    </row>
    <row r="126" spans="1:8" s="1225" customFormat="1" ht="17.100000000000001" customHeight="1">
      <c r="A126" s="1246"/>
      <c r="B126" s="3019"/>
      <c r="C126" s="3220" t="s">
        <v>586</v>
      </c>
      <c r="D126" s="3210" t="s">
        <v>504</v>
      </c>
      <c r="E126" s="1519">
        <v>1352138</v>
      </c>
      <c r="F126" s="3148">
        <v>523245</v>
      </c>
      <c r="G126" s="3147">
        <v>363251.6</v>
      </c>
      <c r="H126" s="1517">
        <f t="shared" si="5"/>
        <v>0.69422851627822524</v>
      </c>
    </row>
    <row r="127" spans="1:8" s="1225" customFormat="1" ht="17.100000000000001" customHeight="1">
      <c r="A127" s="1246"/>
      <c r="B127" s="3019"/>
      <c r="C127" s="3220" t="s">
        <v>524</v>
      </c>
      <c r="D127" s="3210" t="s">
        <v>504</v>
      </c>
      <c r="E127" s="1519">
        <v>772862</v>
      </c>
      <c r="F127" s="3148">
        <v>299080</v>
      </c>
      <c r="G127" s="3147">
        <v>207629.61</v>
      </c>
      <c r="H127" s="1517">
        <f t="shared" si="5"/>
        <v>0.69422766483883902</v>
      </c>
    </row>
    <row r="128" spans="1:8" s="1225" customFormat="1" ht="17.100000000000001" customHeight="1">
      <c r="A128" s="1246"/>
      <c r="B128" s="3019"/>
      <c r="C128" s="3220" t="s">
        <v>734</v>
      </c>
      <c r="D128" s="3210" t="s">
        <v>545</v>
      </c>
      <c r="E128" s="1519">
        <v>2545</v>
      </c>
      <c r="F128" s="3148">
        <v>636</v>
      </c>
      <c r="G128" s="3147">
        <v>0</v>
      </c>
      <c r="H128" s="1517">
        <f t="shared" si="5"/>
        <v>0</v>
      </c>
    </row>
    <row r="129" spans="1:8" s="1225" customFormat="1" ht="17.100000000000001" customHeight="1">
      <c r="A129" s="1246"/>
      <c r="B129" s="3019"/>
      <c r="C129" s="3220" t="s">
        <v>733</v>
      </c>
      <c r="D129" s="3210" t="s">
        <v>545</v>
      </c>
      <c r="E129" s="1519">
        <v>1455</v>
      </c>
      <c r="F129" s="3148">
        <v>364</v>
      </c>
      <c r="G129" s="3147">
        <v>0</v>
      </c>
      <c r="H129" s="1517">
        <f t="shared" si="5"/>
        <v>0</v>
      </c>
    </row>
    <row r="130" spans="1:8" s="1225" customFormat="1" ht="17.100000000000001" customHeight="1">
      <c r="A130" s="1246"/>
      <c r="B130" s="3019"/>
      <c r="C130" s="3220" t="s">
        <v>585</v>
      </c>
      <c r="D130" s="3210" t="s">
        <v>541</v>
      </c>
      <c r="E130" s="1519">
        <v>10817</v>
      </c>
      <c r="F130" s="3148">
        <v>10817</v>
      </c>
      <c r="G130" s="3147">
        <v>4225.93</v>
      </c>
      <c r="H130" s="1517">
        <f t="shared" si="5"/>
        <v>0.39067486364056581</v>
      </c>
    </row>
    <row r="131" spans="1:8" s="1225" customFormat="1" ht="17.100000000000001" customHeight="1">
      <c r="A131" s="1246"/>
      <c r="B131" s="3019"/>
      <c r="C131" s="3220" t="s">
        <v>584</v>
      </c>
      <c r="D131" s="3210" t="s">
        <v>541</v>
      </c>
      <c r="E131" s="1519">
        <v>6183</v>
      </c>
      <c r="F131" s="3148">
        <v>6183</v>
      </c>
      <c r="G131" s="3147">
        <v>2415.63</v>
      </c>
      <c r="H131" s="1517">
        <f t="shared" si="5"/>
        <v>0.39068898592916063</v>
      </c>
    </row>
    <row r="132" spans="1:8" s="1225" customFormat="1" ht="17.100000000000001" customHeight="1">
      <c r="A132" s="1246"/>
      <c r="B132" s="3019"/>
      <c r="C132" s="3220" t="s">
        <v>1067</v>
      </c>
      <c r="D132" s="3210" t="s">
        <v>537</v>
      </c>
      <c r="E132" s="1519">
        <v>12726</v>
      </c>
      <c r="F132" s="3148">
        <v>6363</v>
      </c>
      <c r="G132" s="3147">
        <v>4458.87</v>
      </c>
      <c r="H132" s="1517">
        <f t="shared" si="5"/>
        <v>0.70074964639321069</v>
      </c>
    </row>
    <row r="133" spans="1:8" s="1225" customFormat="1" ht="17.100000000000001" customHeight="1">
      <c r="A133" s="1246"/>
      <c r="B133" s="3019"/>
      <c r="C133" s="3220" t="s">
        <v>957</v>
      </c>
      <c r="D133" s="3210" t="s">
        <v>537</v>
      </c>
      <c r="E133" s="1519">
        <v>7274</v>
      </c>
      <c r="F133" s="3148">
        <v>3637</v>
      </c>
      <c r="G133" s="3147">
        <v>2548.63</v>
      </c>
      <c r="H133" s="1517">
        <f t="shared" si="5"/>
        <v>0.70075061864173771</v>
      </c>
    </row>
    <row r="134" spans="1:8" s="1225" customFormat="1" ht="54" customHeight="1">
      <c r="A134" s="1246"/>
      <c r="B134" s="3019"/>
      <c r="C134" s="3220" t="s">
        <v>767</v>
      </c>
      <c r="D134" s="3272" t="s">
        <v>618</v>
      </c>
      <c r="E134" s="1519">
        <v>0</v>
      </c>
      <c r="F134" s="3148">
        <v>10</v>
      </c>
      <c r="G134" s="3147">
        <v>10</v>
      </c>
      <c r="H134" s="1517">
        <f t="shared" si="5"/>
        <v>1</v>
      </c>
    </row>
    <row r="135" spans="1:8" s="1225" customFormat="1" ht="17.25" customHeight="1">
      <c r="A135" s="1369"/>
      <c r="B135" s="3025"/>
      <c r="C135" s="3252" t="s">
        <v>725</v>
      </c>
      <c r="D135" s="3209" t="s">
        <v>531</v>
      </c>
      <c r="E135" s="1519">
        <v>21634</v>
      </c>
      <c r="F135" s="3148">
        <v>22271</v>
      </c>
      <c r="G135" s="3147">
        <v>21659.49</v>
      </c>
      <c r="H135" s="1517">
        <f t="shared" si="5"/>
        <v>0.97254231960845949</v>
      </c>
    </row>
    <row r="136" spans="1:8" s="1225" customFormat="1" ht="19.5" customHeight="1">
      <c r="A136" s="1246"/>
      <c r="B136" s="3019"/>
      <c r="C136" s="2331" t="s">
        <v>724</v>
      </c>
      <c r="D136" s="2628" t="s">
        <v>531</v>
      </c>
      <c r="E136" s="1295">
        <v>12366</v>
      </c>
      <c r="F136" s="2278">
        <v>12729</v>
      </c>
      <c r="G136" s="1362">
        <v>12380.43</v>
      </c>
      <c r="H136" s="1208">
        <f t="shared" si="5"/>
        <v>0.97261607353287771</v>
      </c>
    </row>
    <row r="137" spans="1:8" s="1225" customFormat="1" ht="19.5" customHeight="1">
      <c r="A137" s="1246"/>
      <c r="B137" s="3019"/>
      <c r="C137" s="3220" t="s">
        <v>723</v>
      </c>
      <c r="D137" s="3210" t="s">
        <v>561</v>
      </c>
      <c r="E137" s="1519">
        <v>20998</v>
      </c>
      <c r="F137" s="3148">
        <v>15143</v>
      </c>
      <c r="G137" s="3147">
        <v>11723.59</v>
      </c>
      <c r="H137" s="1517">
        <f t="shared" si="5"/>
        <v>0.77419203592418939</v>
      </c>
    </row>
    <row r="138" spans="1:8" s="1225" customFormat="1" ht="19.5" customHeight="1" thickBot="1">
      <c r="A138" s="1332"/>
      <c r="B138" s="3016"/>
      <c r="C138" s="3232" t="s">
        <v>704</v>
      </c>
      <c r="D138" s="3271" t="s">
        <v>561</v>
      </c>
      <c r="E138" s="1228">
        <v>12002</v>
      </c>
      <c r="F138" s="1227">
        <v>8592</v>
      </c>
      <c r="G138" s="1226">
        <v>6701.37</v>
      </c>
      <c r="H138" s="1199">
        <f t="shared" si="5"/>
        <v>0.77995460893854751</v>
      </c>
    </row>
    <row r="139" spans="1:8" s="1225" customFormat="1" ht="17.100000000000001" customHeight="1" thickBot="1">
      <c r="A139" s="1246"/>
      <c r="B139" s="1475" t="s">
        <v>37</v>
      </c>
      <c r="C139" s="1474"/>
      <c r="D139" s="1473" t="s">
        <v>38</v>
      </c>
      <c r="E139" s="1482">
        <f>SUM(E140,E150)</f>
        <v>12500000</v>
      </c>
      <c r="F139" s="1482">
        <f>SUM(F140,F150)</f>
        <v>20678132</v>
      </c>
      <c r="G139" s="1481">
        <f>SUM(G140,G150)</f>
        <v>17987548.959999997</v>
      </c>
      <c r="H139" s="1480">
        <f t="shared" ref="H139:H144" si="6">G139/F139</f>
        <v>0.86988268379368106</v>
      </c>
    </row>
    <row r="140" spans="1:8" s="1225" customFormat="1" ht="17.100000000000001" customHeight="1">
      <c r="A140" s="1246"/>
      <c r="B140" s="1472"/>
      <c r="C140" s="5173" t="s">
        <v>490</v>
      </c>
      <c r="D140" s="5173"/>
      <c r="E140" s="1253">
        <f>SUM(E141,E146)</f>
        <v>4595000</v>
      </c>
      <c r="F140" s="1253">
        <f>SUM(F141,F146)</f>
        <v>4843132</v>
      </c>
      <c r="G140" s="1252">
        <f>SUM(G141,G146)</f>
        <v>4694337.1399999997</v>
      </c>
      <c r="H140" s="1237">
        <f t="shared" si="6"/>
        <v>0.96927714132094678</v>
      </c>
    </row>
    <row r="141" spans="1:8" s="1225" customFormat="1" ht="17.100000000000001" customHeight="1">
      <c r="A141" s="1246"/>
      <c r="B141" s="1472"/>
      <c r="C141" s="5414" t="s">
        <v>514</v>
      </c>
      <c r="D141" s="5414"/>
      <c r="E141" s="1519">
        <f>SUM(E142)</f>
        <v>380000</v>
      </c>
      <c r="F141" s="1519">
        <f>SUM(F142)</f>
        <v>420000</v>
      </c>
      <c r="G141" s="1518">
        <f>SUM(G142)</f>
        <v>375967.42</v>
      </c>
      <c r="H141" s="1517">
        <f t="shared" si="6"/>
        <v>0.89516052380952382</v>
      </c>
    </row>
    <row r="142" spans="1:8" s="1225" customFormat="1" ht="17.100000000000001" customHeight="1">
      <c r="A142" s="1246"/>
      <c r="B142" s="1472"/>
      <c r="C142" s="5412" t="s">
        <v>508</v>
      </c>
      <c r="D142" s="5412"/>
      <c r="E142" s="1538">
        <f>SUM(E143:E144)</f>
        <v>380000</v>
      </c>
      <c r="F142" s="1538">
        <f>SUM(F143:F144)</f>
        <v>420000</v>
      </c>
      <c r="G142" s="1537">
        <f>SUM(G143:G144)</f>
        <v>375967.42</v>
      </c>
      <c r="H142" s="1536">
        <f t="shared" si="6"/>
        <v>0.89516052380952382</v>
      </c>
    </row>
    <row r="143" spans="1:8" s="1225" customFormat="1" ht="17.100000000000001" customHeight="1">
      <c r="A143" s="1246"/>
      <c r="B143" s="1472"/>
      <c r="C143" s="3220" t="s">
        <v>507</v>
      </c>
      <c r="D143" s="3219" t="s">
        <v>506</v>
      </c>
      <c r="E143" s="1519">
        <v>350000</v>
      </c>
      <c r="F143" s="3148">
        <v>390000</v>
      </c>
      <c r="G143" s="3147">
        <v>366225.82</v>
      </c>
      <c r="H143" s="1517">
        <f t="shared" si="6"/>
        <v>0.93904056410256409</v>
      </c>
    </row>
    <row r="144" spans="1:8" s="1225" customFormat="1" ht="17.100000000000001" customHeight="1">
      <c r="A144" s="1246"/>
      <c r="B144" s="1472"/>
      <c r="C144" s="3244" t="s">
        <v>505</v>
      </c>
      <c r="D144" s="3243" t="s">
        <v>504</v>
      </c>
      <c r="E144" s="1519">
        <v>30000</v>
      </c>
      <c r="F144" s="3148">
        <v>30000</v>
      </c>
      <c r="G144" s="3147">
        <v>9741.6</v>
      </c>
      <c r="H144" s="1517">
        <f t="shared" si="6"/>
        <v>0.32472000000000001</v>
      </c>
    </row>
    <row r="145" spans="1:8" s="1225" customFormat="1" ht="17.100000000000001" customHeight="1">
      <c r="A145" s="1332"/>
      <c r="B145" s="1472"/>
      <c r="C145" s="5438"/>
      <c r="D145" s="5439"/>
      <c r="E145" s="1235"/>
      <c r="F145" s="2278"/>
      <c r="G145" s="1362"/>
      <c r="H145" s="1208"/>
    </row>
    <row r="146" spans="1:8" s="1225" customFormat="1" ht="17.100000000000001" customHeight="1">
      <c r="A146" s="1246"/>
      <c r="B146" s="1472"/>
      <c r="C146" s="5414" t="s">
        <v>489</v>
      </c>
      <c r="D146" s="5414"/>
      <c r="E146" s="1519">
        <f>SUM(E147:E148)</f>
        <v>4215000</v>
      </c>
      <c r="F146" s="1519">
        <f>SUM(F147:F148)</f>
        <v>4423132</v>
      </c>
      <c r="G146" s="1518">
        <f>SUM(G147:G148)</f>
        <v>4318369.72</v>
      </c>
      <c r="H146" s="1517">
        <f>G146/F146</f>
        <v>0.9763149098873829</v>
      </c>
    </row>
    <row r="147" spans="1:8" s="1225" customFormat="1" ht="40.5" customHeight="1">
      <c r="A147" s="1246"/>
      <c r="B147" s="1472"/>
      <c r="C147" s="3220" t="s">
        <v>1057</v>
      </c>
      <c r="D147" s="3219" t="s">
        <v>1056</v>
      </c>
      <c r="E147" s="1519">
        <v>4140000</v>
      </c>
      <c r="F147" s="3148">
        <v>4386632</v>
      </c>
      <c r="G147" s="3147">
        <v>4283956.92</v>
      </c>
      <c r="H147" s="1517">
        <f>G147/F147</f>
        <v>0.97659364177346075</v>
      </c>
    </row>
    <row r="148" spans="1:8" s="1225" customFormat="1" ht="42.75" customHeight="1">
      <c r="A148" s="1246"/>
      <c r="B148" s="1472"/>
      <c r="C148" s="3220" t="s">
        <v>371</v>
      </c>
      <c r="D148" s="3219" t="s">
        <v>1055</v>
      </c>
      <c r="E148" s="1519">
        <v>75000</v>
      </c>
      <c r="F148" s="3148">
        <v>36500</v>
      </c>
      <c r="G148" s="3147">
        <v>34412.800000000003</v>
      </c>
      <c r="H148" s="1517">
        <f>G148/F148</f>
        <v>0.94281643835616447</v>
      </c>
    </row>
    <row r="149" spans="1:8" s="1225" customFormat="1" ht="17.100000000000001" customHeight="1">
      <c r="A149" s="1246"/>
      <c r="B149" s="4863"/>
      <c r="C149" s="5418"/>
      <c r="D149" s="5422"/>
      <c r="E149" s="1235"/>
      <c r="F149" s="3148"/>
      <c r="G149" s="3147"/>
      <c r="H149" s="1517"/>
    </row>
    <row r="150" spans="1:8" s="1225" customFormat="1" ht="17.100000000000001" customHeight="1">
      <c r="A150" s="1246"/>
      <c r="B150" s="4863"/>
      <c r="C150" s="5423" t="s">
        <v>487</v>
      </c>
      <c r="D150" s="5423"/>
      <c r="E150" s="1522">
        <f>SUM(E151)</f>
        <v>7905000</v>
      </c>
      <c r="F150" s="1522">
        <f>SUM(F151)</f>
        <v>15835000</v>
      </c>
      <c r="G150" s="1521">
        <f>SUM(G151)</f>
        <v>13293211.819999998</v>
      </c>
      <c r="H150" s="1520">
        <f t="shared" ref="H150:H167" si="7">G150/F150</f>
        <v>0.83948290622039778</v>
      </c>
    </row>
    <row r="151" spans="1:8" s="1225" customFormat="1" ht="17.100000000000001" customHeight="1">
      <c r="A151" s="1246"/>
      <c r="B151" s="4863"/>
      <c r="C151" s="5411" t="s">
        <v>486</v>
      </c>
      <c r="D151" s="5411"/>
      <c r="E151" s="1519">
        <f>SUM(E152:E154)</f>
        <v>7905000</v>
      </c>
      <c r="F151" s="1519">
        <f>SUM(F152:F154)</f>
        <v>15835000</v>
      </c>
      <c r="G151" s="1518">
        <f>SUM(G152:G154)</f>
        <v>13293211.819999998</v>
      </c>
      <c r="H151" s="1517">
        <f t="shared" si="7"/>
        <v>0.83948290622039778</v>
      </c>
    </row>
    <row r="152" spans="1:8" s="1225" customFormat="1" ht="17.100000000000001" customHeight="1">
      <c r="A152" s="1246"/>
      <c r="B152" s="4863"/>
      <c r="C152" s="3220" t="s">
        <v>644</v>
      </c>
      <c r="D152" s="3219" t="s">
        <v>643</v>
      </c>
      <c r="E152" s="1519">
        <v>170000</v>
      </c>
      <c r="F152" s="3148">
        <v>170000</v>
      </c>
      <c r="G152" s="3147">
        <v>164477.70000000001</v>
      </c>
      <c r="H152" s="1517">
        <f t="shared" si="7"/>
        <v>0.96751588235294128</v>
      </c>
    </row>
    <row r="153" spans="1:8" s="1225" customFormat="1" ht="37.5" customHeight="1">
      <c r="A153" s="1246"/>
      <c r="B153" s="4863"/>
      <c r="C153" s="3220" t="s">
        <v>1048</v>
      </c>
      <c r="D153" s="3219" t="s">
        <v>1073</v>
      </c>
      <c r="E153" s="1519">
        <v>7660000</v>
      </c>
      <c r="F153" s="3148">
        <v>15590000</v>
      </c>
      <c r="G153" s="3147">
        <v>13128734.119999999</v>
      </c>
      <c r="H153" s="1517">
        <f t="shared" si="7"/>
        <v>0.8421253444515715</v>
      </c>
    </row>
    <row r="154" spans="1:8" s="1225" customFormat="1" ht="39" thickBot="1">
      <c r="A154" s="1332"/>
      <c r="B154" s="4983"/>
      <c r="C154" s="3232" t="s">
        <v>1046</v>
      </c>
      <c r="D154" s="3231" t="s">
        <v>1045</v>
      </c>
      <c r="E154" s="1228">
        <v>75000</v>
      </c>
      <c r="F154" s="3148">
        <v>75000</v>
      </c>
      <c r="G154" s="3147">
        <v>0</v>
      </c>
      <c r="H154" s="1517">
        <f t="shared" si="7"/>
        <v>0</v>
      </c>
    </row>
    <row r="155" spans="1:8" ht="16.5" hidden="1" customHeight="1">
      <c r="A155" s="1413"/>
      <c r="B155" s="1596" t="s">
        <v>1072</v>
      </c>
      <c r="C155" s="1595"/>
      <c r="D155" s="1594" t="s">
        <v>783</v>
      </c>
      <c r="E155" s="1593">
        <v>0</v>
      </c>
      <c r="F155" s="3155"/>
      <c r="G155" s="3154"/>
      <c r="H155" s="1578" t="e">
        <f t="shared" si="7"/>
        <v>#DIV/0!</v>
      </c>
    </row>
    <row r="156" spans="1:8" ht="15.75" hidden="1" customHeight="1" thickBot="1">
      <c r="A156" s="1413"/>
      <c r="B156" s="1451"/>
      <c r="C156" s="5424" t="s">
        <v>487</v>
      </c>
      <c r="D156" s="5424"/>
      <c r="E156" s="1419">
        <v>0</v>
      </c>
      <c r="F156" s="3155"/>
      <c r="G156" s="3154"/>
      <c r="H156" s="1578" t="e">
        <f t="shared" si="7"/>
        <v>#DIV/0!</v>
      </c>
    </row>
    <row r="157" spans="1:8" ht="16.5" hidden="1" customHeight="1" thickBot="1">
      <c r="A157" s="1413"/>
      <c r="B157" s="1451"/>
      <c r="C157" s="5425" t="s">
        <v>486</v>
      </c>
      <c r="D157" s="5425"/>
      <c r="E157" s="1579">
        <v>0</v>
      </c>
      <c r="F157" s="3155"/>
      <c r="G157" s="3154"/>
      <c r="H157" s="1578" t="e">
        <f t="shared" si="7"/>
        <v>#DIV/0!</v>
      </c>
    </row>
    <row r="158" spans="1:8" ht="51.75" hidden="1" thickBot="1">
      <c r="A158" s="1413"/>
      <c r="B158" s="1451"/>
      <c r="C158" s="3270" t="s">
        <v>415</v>
      </c>
      <c r="D158" s="3269" t="s">
        <v>1071</v>
      </c>
      <c r="E158" s="1688">
        <v>0</v>
      </c>
      <c r="F158" s="3155"/>
      <c r="G158" s="3154"/>
      <c r="H158" s="3223" t="e">
        <f t="shared" si="7"/>
        <v>#DIV/0!</v>
      </c>
    </row>
    <row r="159" spans="1:8" s="1225" customFormat="1" ht="17.100000000000001" customHeight="1" thickBot="1">
      <c r="A159" s="1246"/>
      <c r="B159" s="1259" t="s">
        <v>48</v>
      </c>
      <c r="C159" s="1340"/>
      <c r="D159" s="1339" t="s">
        <v>49</v>
      </c>
      <c r="E159" s="1316">
        <f>SUM(E160)</f>
        <v>9581317</v>
      </c>
      <c r="F159" s="1316">
        <f>SUM(F160)</f>
        <v>9058405</v>
      </c>
      <c r="G159" s="1315">
        <f>SUM(G160)</f>
        <v>8771415.0899999999</v>
      </c>
      <c r="H159" s="1254">
        <f t="shared" si="7"/>
        <v>0.96831783189203835</v>
      </c>
    </row>
    <row r="160" spans="1:8" s="1225" customFormat="1" ht="17.100000000000001" customHeight="1">
      <c r="A160" s="1246"/>
      <c r="B160" s="1245"/>
      <c r="C160" s="5173" t="s">
        <v>490</v>
      </c>
      <c r="D160" s="5173"/>
      <c r="E160" s="1253">
        <f>SUM(E161,E180)</f>
        <v>9581317</v>
      </c>
      <c r="F160" s="1253">
        <f>SUM(F161,F180)</f>
        <v>9058405</v>
      </c>
      <c r="G160" s="1252">
        <f>SUM(G161,G180)</f>
        <v>8771415.0899999999</v>
      </c>
      <c r="H160" s="1237">
        <f t="shared" si="7"/>
        <v>0.96831783189203835</v>
      </c>
    </row>
    <row r="161" spans="1:8" s="1225" customFormat="1" ht="17.100000000000001" customHeight="1">
      <c r="A161" s="1246"/>
      <c r="B161" s="1245"/>
      <c r="C161" s="5414" t="s">
        <v>514</v>
      </c>
      <c r="D161" s="5414"/>
      <c r="E161" s="1519">
        <f>SUM(E162,E169)</f>
        <v>6209817</v>
      </c>
      <c r="F161" s="1519">
        <f>SUM(F162,F169)</f>
        <v>5571102</v>
      </c>
      <c r="G161" s="1518">
        <f>SUM(G162,G169)</f>
        <v>5295493.5</v>
      </c>
      <c r="H161" s="1517">
        <f t="shared" si="7"/>
        <v>0.95052890792521838</v>
      </c>
    </row>
    <row r="162" spans="1:8" s="1225" customFormat="1" ht="17.100000000000001" customHeight="1">
      <c r="A162" s="1246"/>
      <c r="B162" s="1245"/>
      <c r="C162" s="5426" t="s">
        <v>513</v>
      </c>
      <c r="D162" s="5427"/>
      <c r="E162" s="1538">
        <f>SUM(E163:E167)</f>
        <v>1400826</v>
      </c>
      <c r="F162" s="1538">
        <f>SUM(F163:F167)</f>
        <v>1737419</v>
      </c>
      <c r="G162" s="1537">
        <f>SUM(G163:G167)</f>
        <v>1707285.53</v>
      </c>
      <c r="H162" s="1536">
        <f t="shared" si="7"/>
        <v>0.98265618713735725</v>
      </c>
    </row>
    <row r="163" spans="1:8" s="1225" customFormat="1" ht="17.100000000000001" customHeight="1">
      <c r="A163" s="1246"/>
      <c r="B163" s="1245"/>
      <c r="C163" s="3251" t="s">
        <v>566</v>
      </c>
      <c r="D163" s="3250" t="s">
        <v>565</v>
      </c>
      <c r="E163" s="1519">
        <v>1093947</v>
      </c>
      <c r="F163" s="3148">
        <v>1383802</v>
      </c>
      <c r="G163" s="3147">
        <v>1361860.54</v>
      </c>
      <c r="H163" s="1517">
        <f t="shared" si="7"/>
        <v>0.98414407552525585</v>
      </c>
    </row>
    <row r="164" spans="1:8" s="1225" customFormat="1" ht="17.100000000000001" customHeight="1">
      <c r="A164" s="1369"/>
      <c r="B164" s="1765"/>
      <c r="C164" s="3268" t="s">
        <v>564</v>
      </c>
      <c r="D164" s="3243" t="s">
        <v>563</v>
      </c>
      <c r="E164" s="1519">
        <v>73884</v>
      </c>
      <c r="F164" s="3148">
        <v>73884</v>
      </c>
      <c r="G164" s="3147">
        <v>73007.95</v>
      </c>
      <c r="H164" s="1517">
        <f t="shared" si="7"/>
        <v>0.98814289968058033</v>
      </c>
    </row>
    <row r="165" spans="1:8" s="1225" customFormat="1" ht="17.100000000000001" customHeight="1">
      <c r="A165" s="1246"/>
      <c r="B165" s="1245"/>
      <c r="C165" s="2760" t="s">
        <v>512</v>
      </c>
      <c r="D165" s="3267" t="s">
        <v>511</v>
      </c>
      <c r="E165" s="1295">
        <v>202142</v>
      </c>
      <c r="F165" s="2278">
        <v>243662</v>
      </c>
      <c r="G165" s="1362">
        <v>239178.15</v>
      </c>
      <c r="H165" s="1208">
        <f t="shared" si="7"/>
        <v>0.98159807438172553</v>
      </c>
    </row>
    <row r="166" spans="1:8" s="1225" customFormat="1" ht="16.5" customHeight="1">
      <c r="A166" s="1246"/>
      <c r="B166" s="1245"/>
      <c r="C166" s="3240" t="s">
        <v>510</v>
      </c>
      <c r="D166" s="3266" t="s">
        <v>509</v>
      </c>
      <c r="E166" s="1519">
        <v>28853</v>
      </c>
      <c r="F166" s="3148">
        <v>33571</v>
      </c>
      <c r="G166" s="3147">
        <v>31344.1</v>
      </c>
      <c r="H166" s="1517">
        <f t="shared" si="7"/>
        <v>0.93366596169312799</v>
      </c>
    </row>
    <row r="167" spans="1:8" s="1225" customFormat="1" ht="16.5" customHeight="1">
      <c r="A167" s="1246"/>
      <c r="B167" s="1245"/>
      <c r="C167" s="3240" t="s">
        <v>562</v>
      </c>
      <c r="D167" s="3266" t="s">
        <v>561</v>
      </c>
      <c r="E167" s="1519">
        <v>2000</v>
      </c>
      <c r="F167" s="3148">
        <v>2500</v>
      </c>
      <c r="G167" s="3147">
        <v>1894.79</v>
      </c>
      <c r="H167" s="1517">
        <f t="shared" si="7"/>
        <v>0.75791600000000003</v>
      </c>
    </row>
    <row r="168" spans="1:8" s="1225" customFormat="1" ht="17.100000000000001" customHeight="1">
      <c r="A168" s="1246"/>
      <c r="B168" s="1245"/>
      <c r="C168" s="5428"/>
      <c r="D168" s="5429"/>
      <c r="E168" s="1519"/>
      <c r="F168" s="3148"/>
      <c r="G168" s="3147"/>
      <c r="H168" s="1517"/>
    </row>
    <row r="169" spans="1:8" s="1225" customFormat="1" ht="17.100000000000001" customHeight="1">
      <c r="A169" s="1332"/>
      <c r="B169" s="1245"/>
      <c r="C169" s="5176" t="s">
        <v>508</v>
      </c>
      <c r="D169" s="5176"/>
      <c r="E169" s="1308">
        <f>SUM(E171:E178)</f>
        <v>4808991</v>
      </c>
      <c r="F169" s="1308">
        <f>SUM(F171:F178)</f>
        <v>3833683</v>
      </c>
      <c r="G169" s="1307">
        <f>SUM(G171:G178)</f>
        <v>3588207.9699999997</v>
      </c>
      <c r="H169" s="2116">
        <f t="shared" ref="H169:H178" si="8">G169/F169</f>
        <v>0.93596887640423054</v>
      </c>
    </row>
    <row r="170" spans="1:8" s="1225" customFormat="1" ht="17.100000000000001" hidden="1" customHeight="1">
      <c r="A170" s="1246"/>
      <c r="B170" s="1245"/>
      <c r="C170" s="3265" t="s">
        <v>667</v>
      </c>
      <c r="D170" s="3214" t="s">
        <v>666</v>
      </c>
      <c r="E170" s="1519">
        <v>0</v>
      </c>
      <c r="F170" s="3148"/>
      <c r="G170" s="3147"/>
      <c r="H170" s="1517" t="e">
        <f t="shared" si="8"/>
        <v>#DIV/0!</v>
      </c>
    </row>
    <row r="171" spans="1:8" s="1225" customFormat="1" ht="17.100000000000001" customHeight="1">
      <c r="A171" s="1246"/>
      <c r="B171" s="1245"/>
      <c r="C171" s="3220" t="s">
        <v>560</v>
      </c>
      <c r="D171" s="3214" t="s">
        <v>559</v>
      </c>
      <c r="E171" s="1519">
        <v>16500</v>
      </c>
      <c r="F171" s="3148">
        <v>18281</v>
      </c>
      <c r="G171" s="3147">
        <v>16787.009999999998</v>
      </c>
      <c r="H171" s="1517">
        <f t="shared" si="8"/>
        <v>0.91827635249712802</v>
      </c>
    </row>
    <row r="172" spans="1:8" s="1225" customFormat="1" ht="17.100000000000001" customHeight="1">
      <c r="A172" s="1246"/>
      <c r="B172" s="1245"/>
      <c r="C172" s="3220" t="s">
        <v>507</v>
      </c>
      <c r="D172" s="3214" t="s">
        <v>506</v>
      </c>
      <c r="E172" s="1519">
        <v>46000</v>
      </c>
      <c r="F172" s="3148">
        <v>133400</v>
      </c>
      <c r="G172" s="3147">
        <v>111800</v>
      </c>
      <c r="H172" s="1517">
        <f t="shared" si="8"/>
        <v>0.83808095952023987</v>
      </c>
    </row>
    <row r="173" spans="1:8" s="1225" customFormat="1" ht="17.100000000000001" customHeight="1">
      <c r="A173" s="1246"/>
      <c r="B173" s="1332"/>
      <c r="C173" s="3220" t="s">
        <v>505</v>
      </c>
      <c r="D173" s="3219" t="s">
        <v>504</v>
      </c>
      <c r="E173" s="1519">
        <v>1266491</v>
      </c>
      <c r="F173" s="3148">
        <v>202002</v>
      </c>
      <c r="G173" s="3147">
        <v>180070</v>
      </c>
      <c r="H173" s="1517">
        <f t="shared" si="8"/>
        <v>0.89142681755626185</v>
      </c>
    </row>
    <row r="174" spans="1:8" s="1225" customFormat="1" ht="17.100000000000001" customHeight="1">
      <c r="A174" s="1246"/>
      <c r="B174" s="1332"/>
      <c r="C174" s="3220" t="s">
        <v>546</v>
      </c>
      <c r="D174" s="3219" t="s">
        <v>545</v>
      </c>
      <c r="E174" s="1519">
        <v>208000</v>
      </c>
      <c r="F174" s="3148">
        <v>208000</v>
      </c>
      <c r="G174" s="3147">
        <v>12000</v>
      </c>
      <c r="H174" s="1517">
        <f t="shared" si="8"/>
        <v>5.7692307692307696E-2</v>
      </c>
    </row>
    <row r="175" spans="1:8" s="1225" customFormat="1" ht="17.100000000000001" hidden="1" customHeight="1">
      <c r="A175" s="1246"/>
      <c r="B175" s="1332"/>
      <c r="C175" s="3220" t="s">
        <v>536</v>
      </c>
      <c r="D175" s="3219" t="s">
        <v>535</v>
      </c>
      <c r="E175" s="1519">
        <v>0</v>
      </c>
      <c r="F175" s="3148"/>
      <c r="G175" s="3147"/>
      <c r="H175" s="1517" t="e">
        <f t="shared" si="8"/>
        <v>#DIV/0!</v>
      </c>
    </row>
    <row r="176" spans="1:8" s="1225" customFormat="1" ht="51" hidden="1" customHeight="1">
      <c r="A176" s="1246"/>
      <c r="B176" s="1332"/>
      <c r="C176" s="3220" t="s">
        <v>619</v>
      </c>
      <c r="D176" s="3219" t="s">
        <v>1058</v>
      </c>
      <c r="E176" s="1519">
        <v>0</v>
      </c>
      <c r="F176" s="3148"/>
      <c r="G176" s="3147"/>
      <c r="H176" s="1517" t="e">
        <f t="shared" si="8"/>
        <v>#DIV/0!</v>
      </c>
    </row>
    <row r="177" spans="1:8" s="1225" customFormat="1" ht="17.100000000000001" customHeight="1">
      <c r="A177" s="1246"/>
      <c r="B177" s="1332"/>
      <c r="C177" s="3220" t="s">
        <v>1016</v>
      </c>
      <c r="D177" s="3219" t="s">
        <v>1015</v>
      </c>
      <c r="E177" s="1519">
        <v>3267000</v>
      </c>
      <c r="F177" s="3148">
        <v>3267000</v>
      </c>
      <c r="G177" s="3147">
        <v>3266997.46</v>
      </c>
      <c r="H177" s="1517">
        <f t="shared" si="8"/>
        <v>0.99999922252831341</v>
      </c>
    </row>
    <row r="178" spans="1:8" s="1225" customFormat="1" ht="17.100000000000001" customHeight="1">
      <c r="A178" s="1246"/>
      <c r="B178" s="1332"/>
      <c r="C178" s="3220" t="s">
        <v>746</v>
      </c>
      <c r="D178" s="3219" t="s">
        <v>726</v>
      </c>
      <c r="E178" s="3197">
        <v>5000</v>
      </c>
      <c r="F178" s="3196">
        <v>5000</v>
      </c>
      <c r="G178" s="3195">
        <v>553.5</v>
      </c>
      <c r="H178" s="3194">
        <f t="shared" si="8"/>
        <v>0.11070000000000001</v>
      </c>
    </row>
    <row r="179" spans="1:8" s="1225" customFormat="1" ht="17.100000000000001" customHeight="1">
      <c r="A179" s="1246"/>
      <c r="B179" s="1332"/>
      <c r="C179" s="3264"/>
      <c r="D179" s="3263"/>
      <c r="E179" s="3262"/>
      <c r="F179" s="3196"/>
      <c r="G179" s="3195"/>
      <c r="H179" s="3194"/>
    </row>
    <row r="180" spans="1:8" s="1225" customFormat="1" ht="17.100000000000001" customHeight="1">
      <c r="A180" s="1332"/>
      <c r="B180" s="1332"/>
      <c r="C180" s="5160" t="s">
        <v>489</v>
      </c>
      <c r="D180" s="5160"/>
      <c r="E180" s="1295">
        <f>SUM(E181)</f>
        <v>3371500</v>
      </c>
      <c r="F180" s="1295">
        <f>SUM(F181)</f>
        <v>3487303</v>
      </c>
      <c r="G180" s="1294">
        <f>SUM(G181)</f>
        <v>3475921.59</v>
      </c>
      <c r="H180" s="1208">
        <f t="shared" ref="H180:H223" si="9">G180/F180</f>
        <v>0.99673632890517394</v>
      </c>
    </row>
    <row r="181" spans="1:8" s="1225" customFormat="1" ht="53.25" customHeight="1" thickBot="1">
      <c r="A181" s="1232"/>
      <c r="B181" s="1348"/>
      <c r="C181" s="3232" t="s">
        <v>108</v>
      </c>
      <c r="D181" s="3231" t="s">
        <v>502</v>
      </c>
      <c r="E181" s="1228">
        <v>3371500</v>
      </c>
      <c r="F181" s="3261">
        <v>3487303</v>
      </c>
      <c r="G181" s="3260">
        <v>3475921.59</v>
      </c>
      <c r="H181" s="1199">
        <f t="shared" si="9"/>
        <v>0.99673632890517394</v>
      </c>
    </row>
    <row r="182" spans="1:8" s="1225" customFormat="1" ht="53.25" hidden="1" customHeight="1" thickBot="1">
      <c r="A182" s="1413"/>
      <c r="B182" s="1321"/>
      <c r="C182" s="2867" t="s">
        <v>46</v>
      </c>
      <c r="D182" s="2811" t="s">
        <v>79</v>
      </c>
      <c r="E182" s="1419">
        <v>0</v>
      </c>
      <c r="F182" s="3168"/>
      <c r="G182" s="1417"/>
      <c r="H182" s="1463" t="e">
        <f t="shared" si="9"/>
        <v>#DIV/0!</v>
      </c>
    </row>
    <row r="183" spans="1:8" s="1225" customFormat="1" ht="17.100000000000001" customHeight="1" thickBot="1">
      <c r="A183" s="1345" t="s">
        <v>54</v>
      </c>
      <c r="B183" s="1344"/>
      <c r="C183" s="1343"/>
      <c r="D183" s="1342" t="s">
        <v>1070</v>
      </c>
      <c r="E183" s="1224">
        <f t="shared" ref="E183:G185" si="10">SUM(E184)</f>
        <v>500000</v>
      </c>
      <c r="F183" s="1224">
        <f t="shared" si="10"/>
        <v>500015</v>
      </c>
      <c r="G183" s="1223">
        <f t="shared" si="10"/>
        <v>484001.10000000003</v>
      </c>
      <c r="H183" s="1222">
        <f t="shared" si="9"/>
        <v>0.96797316080517593</v>
      </c>
    </row>
    <row r="184" spans="1:8" s="1225" customFormat="1" ht="42.75" customHeight="1" thickBot="1">
      <c r="A184" s="1392"/>
      <c r="B184" s="1259" t="s">
        <v>56</v>
      </c>
      <c r="C184" s="1340"/>
      <c r="D184" s="1339" t="s">
        <v>1069</v>
      </c>
      <c r="E184" s="1316">
        <f t="shared" si="10"/>
        <v>500000</v>
      </c>
      <c r="F184" s="1316">
        <f t="shared" si="10"/>
        <v>500015</v>
      </c>
      <c r="G184" s="1315">
        <f t="shared" si="10"/>
        <v>484001.10000000003</v>
      </c>
      <c r="H184" s="1254">
        <f t="shared" si="9"/>
        <v>0.96797316080517593</v>
      </c>
    </row>
    <row r="185" spans="1:8" s="1225" customFormat="1" ht="17.100000000000001" customHeight="1">
      <c r="A185" s="1246"/>
      <c r="B185" s="4974"/>
      <c r="C185" s="5173" t="s">
        <v>490</v>
      </c>
      <c r="D185" s="5173"/>
      <c r="E185" s="1253">
        <f t="shared" si="10"/>
        <v>500000</v>
      </c>
      <c r="F185" s="1253">
        <f t="shared" si="10"/>
        <v>500015</v>
      </c>
      <c r="G185" s="1252">
        <f t="shared" si="10"/>
        <v>484001.10000000003</v>
      </c>
      <c r="H185" s="1237">
        <f t="shared" si="9"/>
        <v>0.96797316080517593</v>
      </c>
    </row>
    <row r="186" spans="1:8" s="1225" customFormat="1" ht="17.100000000000001" customHeight="1">
      <c r="A186" s="1246"/>
      <c r="B186" s="4863"/>
      <c r="C186" s="5414" t="s">
        <v>526</v>
      </c>
      <c r="D186" s="5414"/>
      <c r="E186" s="1519">
        <f>SUM(E187:E215)</f>
        <v>500000</v>
      </c>
      <c r="F186" s="1519">
        <f>SUM(F187:F215)</f>
        <v>500015</v>
      </c>
      <c r="G186" s="1518">
        <f>SUM(G187:G215)</f>
        <v>484001.10000000003</v>
      </c>
      <c r="H186" s="1517">
        <f t="shared" si="9"/>
        <v>0.96797316080517593</v>
      </c>
    </row>
    <row r="187" spans="1:8" s="1225" customFormat="1" ht="56.25" customHeight="1">
      <c r="A187" s="1246"/>
      <c r="B187" s="4863"/>
      <c r="C187" s="3259" t="s">
        <v>354</v>
      </c>
      <c r="D187" s="2595" t="s">
        <v>719</v>
      </c>
      <c r="E187" s="1519">
        <v>0</v>
      </c>
      <c r="F187" s="3148">
        <v>10</v>
      </c>
      <c r="G187" s="3147">
        <v>9.98</v>
      </c>
      <c r="H187" s="1517">
        <f t="shared" si="9"/>
        <v>0.998</v>
      </c>
    </row>
    <row r="188" spans="1:8" s="1225" customFormat="1" ht="56.25" customHeight="1">
      <c r="A188" s="1246"/>
      <c r="B188" s="4863"/>
      <c r="C188" s="3259" t="s">
        <v>293</v>
      </c>
      <c r="D188" s="2595" t="s">
        <v>719</v>
      </c>
      <c r="E188" s="1519">
        <v>0</v>
      </c>
      <c r="F188" s="3148">
        <v>4</v>
      </c>
      <c r="G188" s="3147">
        <v>3.33</v>
      </c>
      <c r="H188" s="1517">
        <f t="shared" si="9"/>
        <v>0.83250000000000002</v>
      </c>
    </row>
    <row r="189" spans="1:8" s="1225" customFormat="1" ht="17.100000000000001" customHeight="1">
      <c r="A189" s="1246"/>
      <c r="B189" s="4863"/>
      <c r="C189" s="2331" t="s">
        <v>598</v>
      </c>
      <c r="D189" s="3219" t="s">
        <v>565</v>
      </c>
      <c r="E189" s="1295">
        <v>265500</v>
      </c>
      <c r="F189" s="3148">
        <v>258734</v>
      </c>
      <c r="G189" s="3147">
        <v>255892.27</v>
      </c>
      <c r="H189" s="1517">
        <f t="shared" si="9"/>
        <v>0.98901678944398486</v>
      </c>
    </row>
    <row r="190" spans="1:8" s="1225" customFormat="1" ht="17.100000000000001" customHeight="1">
      <c r="A190" s="1246"/>
      <c r="B190" s="1332"/>
      <c r="C190" s="3220" t="s">
        <v>597</v>
      </c>
      <c r="D190" s="3219" t="s">
        <v>565</v>
      </c>
      <c r="E190" s="1519">
        <v>88500</v>
      </c>
      <c r="F190" s="3148">
        <v>86244</v>
      </c>
      <c r="G190" s="3147">
        <v>85297.44</v>
      </c>
      <c r="H190" s="1517">
        <f t="shared" si="9"/>
        <v>0.98902462780019484</v>
      </c>
    </row>
    <row r="191" spans="1:8" s="1225" customFormat="1" ht="17.100000000000001" customHeight="1">
      <c r="A191" s="1369"/>
      <c r="B191" s="1368"/>
      <c r="C191" s="3252" t="s">
        <v>596</v>
      </c>
      <c r="D191" s="3243" t="s">
        <v>563</v>
      </c>
      <c r="E191" s="1519">
        <v>19500</v>
      </c>
      <c r="F191" s="3148">
        <v>17266</v>
      </c>
      <c r="G191" s="3147">
        <v>17265.740000000002</v>
      </c>
      <c r="H191" s="1517">
        <f t="shared" si="9"/>
        <v>0.99998494150353301</v>
      </c>
    </row>
    <row r="192" spans="1:8" s="1225" customFormat="1" ht="17.100000000000001" customHeight="1">
      <c r="A192" s="1246"/>
      <c r="B192" s="1332"/>
      <c r="C192" s="2331" t="s">
        <v>595</v>
      </c>
      <c r="D192" s="2302" t="s">
        <v>563</v>
      </c>
      <c r="E192" s="1295">
        <v>6500</v>
      </c>
      <c r="F192" s="2278">
        <v>5756</v>
      </c>
      <c r="G192" s="1362">
        <v>5755.25</v>
      </c>
      <c r="H192" s="1208">
        <f t="shared" si="9"/>
        <v>0.99986970118137597</v>
      </c>
    </row>
    <row r="193" spans="1:8" s="1225" customFormat="1" ht="17.100000000000001" customHeight="1">
      <c r="A193" s="1246"/>
      <c r="B193" s="1332"/>
      <c r="C193" s="3220" t="s">
        <v>594</v>
      </c>
      <c r="D193" s="3219" t="s">
        <v>511</v>
      </c>
      <c r="E193" s="1519">
        <v>50250</v>
      </c>
      <c r="F193" s="3148">
        <v>46875</v>
      </c>
      <c r="G193" s="3147">
        <v>46498.59</v>
      </c>
      <c r="H193" s="1517">
        <f t="shared" si="9"/>
        <v>0.99196991999999995</v>
      </c>
    </row>
    <row r="194" spans="1:8" s="1225" customFormat="1" ht="17.100000000000001" customHeight="1">
      <c r="A194" s="1246"/>
      <c r="B194" s="1332"/>
      <c r="C194" s="3220" t="s">
        <v>593</v>
      </c>
      <c r="D194" s="3219" t="s">
        <v>511</v>
      </c>
      <c r="E194" s="1519">
        <v>16750</v>
      </c>
      <c r="F194" s="3148">
        <v>15625</v>
      </c>
      <c r="G194" s="3147">
        <v>15499.72</v>
      </c>
      <c r="H194" s="1517">
        <f t="shared" si="9"/>
        <v>0.99198207999999999</v>
      </c>
    </row>
    <row r="195" spans="1:8" s="1225" customFormat="1" ht="16.5" customHeight="1">
      <c r="A195" s="1246"/>
      <c r="B195" s="1332"/>
      <c r="C195" s="3252" t="s">
        <v>592</v>
      </c>
      <c r="D195" s="3243" t="s">
        <v>509</v>
      </c>
      <c r="E195" s="1519">
        <v>7500</v>
      </c>
      <c r="F195" s="3148">
        <v>5625</v>
      </c>
      <c r="G195" s="3147">
        <v>4527.34</v>
      </c>
      <c r="H195" s="1517">
        <f t="shared" si="9"/>
        <v>0.80486044444444449</v>
      </c>
    </row>
    <row r="196" spans="1:8" s="1225" customFormat="1" ht="16.5" customHeight="1">
      <c r="A196" s="1246"/>
      <c r="B196" s="1332"/>
      <c r="C196" s="2331" t="s">
        <v>591</v>
      </c>
      <c r="D196" s="2302" t="s">
        <v>509</v>
      </c>
      <c r="E196" s="1295">
        <v>2500</v>
      </c>
      <c r="F196" s="2278">
        <v>1875</v>
      </c>
      <c r="G196" s="1362">
        <v>1509.14</v>
      </c>
      <c r="H196" s="1208">
        <f t="shared" si="9"/>
        <v>0.80487466666666674</v>
      </c>
    </row>
    <row r="197" spans="1:8" s="1225" customFormat="1" ht="17.100000000000001" hidden="1" customHeight="1">
      <c r="A197" s="1246"/>
      <c r="B197" s="1332"/>
      <c r="C197" s="3220" t="s">
        <v>590</v>
      </c>
      <c r="D197" s="3219" t="s">
        <v>521</v>
      </c>
      <c r="E197" s="1519">
        <v>0</v>
      </c>
      <c r="F197" s="3148"/>
      <c r="G197" s="3147"/>
      <c r="H197" s="1517" t="e">
        <f t="shared" si="9"/>
        <v>#DIV/0!</v>
      </c>
    </row>
    <row r="198" spans="1:8" s="1225" customFormat="1" ht="17.100000000000001" hidden="1" customHeight="1">
      <c r="A198" s="1246"/>
      <c r="B198" s="1332"/>
      <c r="C198" s="3220" t="s">
        <v>589</v>
      </c>
      <c r="D198" s="3219" t="s">
        <v>521</v>
      </c>
      <c r="E198" s="1519">
        <v>0</v>
      </c>
      <c r="F198" s="3148"/>
      <c r="G198" s="3147"/>
      <c r="H198" s="1517" t="e">
        <f t="shared" si="9"/>
        <v>#DIV/0!</v>
      </c>
    </row>
    <row r="199" spans="1:8" s="1225" customFormat="1" ht="17.100000000000001" customHeight="1">
      <c r="A199" s="1246"/>
      <c r="B199" s="1332"/>
      <c r="C199" s="3220" t="s">
        <v>588</v>
      </c>
      <c r="D199" s="3219" t="s">
        <v>506</v>
      </c>
      <c r="E199" s="1519">
        <v>15000</v>
      </c>
      <c r="F199" s="3148">
        <v>11250</v>
      </c>
      <c r="G199" s="3147">
        <v>8552.69</v>
      </c>
      <c r="H199" s="1517">
        <f t="shared" si="9"/>
        <v>0.7602391111111112</v>
      </c>
    </row>
    <row r="200" spans="1:8" s="1225" customFormat="1" ht="17.100000000000001" customHeight="1">
      <c r="A200" s="1246"/>
      <c r="B200" s="1332"/>
      <c r="C200" s="3220" t="s">
        <v>587</v>
      </c>
      <c r="D200" s="3219" t="s">
        <v>506</v>
      </c>
      <c r="E200" s="1519">
        <v>5000</v>
      </c>
      <c r="F200" s="3148">
        <v>3750</v>
      </c>
      <c r="G200" s="3147">
        <v>2851.01</v>
      </c>
      <c r="H200" s="1517">
        <f t="shared" si="9"/>
        <v>0.76026933333333335</v>
      </c>
    </row>
    <row r="201" spans="1:8" s="1225" customFormat="1" ht="17.100000000000001" customHeight="1">
      <c r="A201" s="1246"/>
      <c r="B201" s="1332"/>
      <c r="C201" s="3220" t="s">
        <v>741</v>
      </c>
      <c r="D201" s="3219" t="s">
        <v>551</v>
      </c>
      <c r="E201" s="1519">
        <v>2250</v>
      </c>
      <c r="F201" s="3148">
        <v>3000</v>
      </c>
      <c r="G201" s="3147">
        <v>2933.19</v>
      </c>
      <c r="H201" s="1517">
        <f t="shared" si="9"/>
        <v>0.97772999999999999</v>
      </c>
    </row>
    <row r="202" spans="1:8" s="1225" customFormat="1" ht="17.100000000000001" customHeight="1">
      <c r="A202" s="1246"/>
      <c r="B202" s="1332"/>
      <c r="C202" s="3220" t="s">
        <v>740</v>
      </c>
      <c r="D202" s="3219" t="s">
        <v>551</v>
      </c>
      <c r="E202" s="1519">
        <v>750</v>
      </c>
      <c r="F202" s="3148">
        <v>1000</v>
      </c>
      <c r="G202" s="3147">
        <v>977.76</v>
      </c>
      <c r="H202" s="1517">
        <f t="shared" si="9"/>
        <v>0.97775999999999996</v>
      </c>
    </row>
    <row r="203" spans="1:8" s="1225" customFormat="1" ht="17.100000000000001" customHeight="1">
      <c r="A203" s="1246"/>
      <c r="B203" s="1332"/>
      <c r="C203" s="3220" t="s">
        <v>586</v>
      </c>
      <c r="D203" s="3219" t="s">
        <v>504</v>
      </c>
      <c r="E203" s="1519">
        <v>7500</v>
      </c>
      <c r="F203" s="3148">
        <v>25500</v>
      </c>
      <c r="G203" s="3147">
        <v>22593.55</v>
      </c>
      <c r="H203" s="1517">
        <f t="shared" si="9"/>
        <v>0.88602156862745096</v>
      </c>
    </row>
    <row r="204" spans="1:8" s="1225" customFormat="1" ht="15.75" customHeight="1">
      <c r="A204" s="1246"/>
      <c r="B204" s="1332"/>
      <c r="C204" s="3220" t="s">
        <v>524</v>
      </c>
      <c r="D204" s="3219" t="s">
        <v>504</v>
      </c>
      <c r="E204" s="1519">
        <v>2500</v>
      </c>
      <c r="F204" s="3148">
        <v>8500</v>
      </c>
      <c r="G204" s="3147">
        <v>7531.2</v>
      </c>
      <c r="H204" s="1517">
        <f t="shared" si="9"/>
        <v>0.88602352941176465</v>
      </c>
    </row>
    <row r="205" spans="1:8" s="1225" customFormat="1" ht="15.75" hidden="1" customHeight="1">
      <c r="A205" s="1246"/>
      <c r="B205" s="1332"/>
      <c r="C205" s="3220" t="s">
        <v>734</v>
      </c>
      <c r="D205" s="3219" t="s">
        <v>1068</v>
      </c>
      <c r="E205" s="1519">
        <v>0</v>
      </c>
      <c r="F205" s="3148"/>
      <c r="G205" s="3147"/>
      <c r="H205" s="1517" t="e">
        <f t="shared" si="9"/>
        <v>#DIV/0!</v>
      </c>
    </row>
    <row r="206" spans="1:8" s="1225" customFormat="1" ht="16.5" hidden="1" customHeight="1">
      <c r="A206" s="1246"/>
      <c r="B206" s="1332"/>
      <c r="C206" s="3220" t="s">
        <v>733</v>
      </c>
      <c r="D206" s="3219" t="s">
        <v>1068</v>
      </c>
      <c r="E206" s="1519">
        <v>0</v>
      </c>
      <c r="F206" s="3148"/>
      <c r="G206" s="3147"/>
      <c r="H206" s="1517" t="e">
        <f t="shared" si="9"/>
        <v>#DIV/0!</v>
      </c>
    </row>
    <row r="207" spans="1:8" s="1225" customFormat="1" ht="17.100000000000001" customHeight="1">
      <c r="A207" s="1246"/>
      <c r="B207" s="1332"/>
      <c r="C207" s="3220" t="s">
        <v>585</v>
      </c>
      <c r="D207" s="3219" t="s">
        <v>541</v>
      </c>
      <c r="E207" s="1519">
        <v>1500</v>
      </c>
      <c r="F207" s="3148">
        <v>1500</v>
      </c>
      <c r="G207" s="3147">
        <v>517.5</v>
      </c>
      <c r="H207" s="1517">
        <f t="shared" si="9"/>
        <v>0.34499999999999997</v>
      </c>
    </row>
    <row r="208" spans="1:8" s="1225" customFormat="1" ht="17.100000000000001" customHeight="1">
      <c r="A208" s="1246"/>
      <c r="B208" s="1332"/>
      <c r="C208" s="3220" t="s">
        <v>584</v>
      </c>
      <c r="D208" s="3219" t="s">
        <v>541</v>
      </c>
      <c r="E208" s="1519">
        <v>500</v>
      </c>
      <c r="F208" s="3148">
        <v>500</v>
      </c>
      <c r="G208" s="3147">
        <v>172.5</v>
      </c>
      <c r="H208" s="1517">
        <f t="shared" si="9"/>
        <v>0.34499999999999997</v>
      </c>
    </row>
    <row r="209" spans="1:8" s="1225" customFormat="1" ht="15" customHeight="1">
      <c r="A209" s="1246"/>
      <c r="B209" s="1332"/>
      <c r="C209" s="3220" t="s">
        <v>1067</v>
      </c>
      <c r="D209" s="3219" t="s">
        <v>537</v>
      </c>
      <c r="E209" s="1519">
        <v>750</v>
      </c>
      <c r="F209" s="3148">
        <v>750</v>
      </c>
      <c r="G209" s="3147">
        <v>279.37</v>
      </c>
      <c r="H209" s="1517">
        <f t="shared" si="9"/>
        <v>0.37249333333333334</v>
      </c>
    </row>
    <row r="210" spans="1:8" s="1225" customFormat="1" ht="15" customHeight="1">
      <c r="A210" s="1246"/>
      <c r="B210" s="1332"/>
      <c r="C210" s="3252" t="s">
        <v>957</v>
      </c>
      <c r="D210" s="3243" t="s">
        <v>537</v>
      </c>
      <c r="E210" s="1519">
        <v>250</v>
      </c>
      <c r="F210" s="3148">
        <v>250</v>
      </c>
      <c r="G210" s="3147">
        <v>93.13</v>
      </c>
      <c r="H210" s="1517">
        <f t="shared" si="9"/>
        <v>0.37251999999999996</v>
      </c>
    </row>
    <row r="211" spans="1:8" s="1225" customFormat="1" ht="54" customHeight="1">
      <c r="A211" s="1246"/>
      <c r="B211" s="1332"/>
      <c r="C211" s="2331" t="s">
        <v>767</v>
      </c>
      <c r="D211" s="1273" t="s">
        <v>618</v>
      </c>
      <c r="E211" s="1295">
        <v>0</v>
      </c>
      <c r="F211" s="2278">
        <v>1</v>
      </c>
      <c r="G211" s="1362">
        <v>1</v>
      </c>
      <c r="H211" s="1208">
        <f t="shared" si="9"/>
        <v>1</v>
      </c>
    </row>
    <row r="212" spans="1:8" s="1225" customFormat="1" ht="16.5" customHeight="1">
      <c r="A212" s="1246"/>
      <c r="B212" s="1332"/>
      <c r="C212" s="3220" t="s">
        <v>725</v>
      </c>
      <c r="D212" s="3219" t="s">
        <v>531</v>
      </c>
      <c r="E212" s="1519">
        <v>3000</v>
      </c>
      <c r="F212" s="3148">
        <v>3000</v>
      </c>
      <c r="G212" s="3147">
        <v>2532</v>
      </c>
      <c r="H212" s="1517">
        <f t="shared" si="9"/>
        <v>0.84399999999999997</v>
      </c>
    </row>
    <row r="213" spans="1:8" s="1225" customFormat="1" ht="18.75" customHeight="1">
      <c r="A213" s="1246"/>
      <c r="B213" s="1332"/>
      <c r="C213" s="3220" t="s">
        <v>724</v>
      </c>
      <c r="D213" s="3219" t="s">
        <v>531</v>
      </c>
      <c r="E213" s="1519">
        <v>1000</v>
      </c>
      <c r="F213" s="3148">
        <v>1000</v>
      </c>
      <c r="G213" s="3147">
        <v>844</v>
      </c>
      <c r="H213" s="1517">
        <f t="shared" si="9"/>
        <v>0.84399999999999997</v>
      </c>
    </row>
    <row r="214" spans="1:8" s="1225" customFormat="1" ht="18.75" customHeight="1">
      <c r="A214" s="1246"/>
      <c r="B214" s="1332"/>
      <c r="C214" s="3220" t="s">
        <v>723</v>
      </c>
      <c r="D214" s="3249" t="s">
        <v>561</v>
      </c>
      <c r="E214" s="1519">
        <v>2250</v>
      </c>
      <c r="F214" s="3148">
        <v>1500</v>
      </c>
      <c r="G214" s="3147">
        <v>1397.56</v>
      </c>
      <c r="H214" s="1517">
        <f t="shared" si="9"/>
        <v>0.93170666666666668</v>
      </c>
    </row>
    <row r="215" spans="1:8" s="1225" customFormat="1" ht="18.75" customHeight="1" thickBot="1">
      <c r="A215" s="1232"/>
      <c r="B215" s="1348"/>
      <c r="C215" s="3232" t="s">
        <v>704</v>
      </c>
      <c r="D215" s="3231" t="s">
        <v>561</v>
      </c>
      <c r="E215" s="1228">
        <v>750</v>
      </c>
      <c r="F215" s="1227">
        <v>500</v>
      </c>
      <c r="G215" s="1226">
        <v>465.84</v>
      </c>
      <c r="H215" s="1199">
        <f t="shared" si="9"/>
        <v>0.93167999999999995</v>
      </c>
    </row>
    <row r="216" spans="1:8" s="1421" customFormat="1" ht="17.100000000000001" customHeight="1" thickBot="1">
      <c r="A216" s="1345" t="s">
        <v>66</v>
      </c>
      <c r="B216" s="1344"/>
      <c r="C216" s="2195"/>
      <c r="D216" s="2194" t="s">
        <v>1066</v>
      </c>
      <c r="E216" s="1224">
        <f>SUM(E217)</f>
        <v>16811984</v>
      </c>
      <c r="F216" s="1224">
        <f>SUM(F217)</f>
        <v>11887321</v>
      </c>
      <c r="G216" s="1223">
        <f>SUM(G217)</f>
        <v>9968561.2699999996</v>
      </c>
      <c r="H216" s="1222">
        <f t="shared" si="9"/>
        <v>0.83858770786117409</v>
      </c>
    </row>
    <row r="217" spans="1:8" s="1421" customFormat="1" ht="17.100000000000001" customHeight="1" thickBot="1">
      <c r="A217" s="1392"/>
      <c r="B217" s="1259" t="s">
        <v>68</v>
      </c>
      <c r="C217" s="1340"/>
      <c r="D217" s="1339" t="s">
        <v>69</v>
      </c>
      <c r="E217" s="1316">
        <f>SUM(E218,E240)</f>
        <v>16811984</v>
      </c>
      <c r="F217" s="1316">
        <f>SUM(F218,F240)</f>
        <v>11887321</v>
      </c>
      <c r="G217" s="1315">
        <f>SUM(G218,G240)</f>
        <v>9968561.2699999996</v>
      </c>
      <c r="H217" s="1254">
        <f t="shared" si="9"/>
        <v>0.83858770786117409</v>
      </c>
    </row>
    <row r="218" spans="1:8" s="1421" customFormat="1" ht="17.100000000000001" customHeight="1">
      <c r="A218" s="1246"/>
      <c r="B218" s="1479"/>
      <c r="C218" s="5173" t="s">
        <v>490</v>
      </c>
      <c r="D218" s="5173"/>
      <c r="E218" s="1253">
        <f>SUM(E219,E225)</f>
        <v>16811984</v>
      </c>
      <c r="F218" s="1253">
        <f>SUM(F219,F225)</f>
        <v>11823492</v>
      </c>
      <c r="G218" s="1252">
        <f>SUM(G219,G225)</f>
        <v>9961770.4399999995</v>
      </c>
      <c r="H218" s="1237">
        <f t="shared" si="9"/>
        <v>0.84254046435689212</v>
      </c>
    </row>
    <row r="219" spans="1:8" s="1421" customFormat="1" ht="17.100000000000001" customHeight="1">
      <c r="A219" s="1246"/>
      <c r="B219" s="1472"/>
      <c r="C219" s="5414" t="s">
        <v>489</v>
      </c>
      <c r="D219" s="5417"/>
      <c r="E219" s="1519">
        <f>SUM(E220:E223)</f>
        <v>2985463</v>
      </c>
      <c r="F219" s="1519">
        <f>SUM(F220:F223)</f>
        <v>2655107</v>
      </c>
      <c r="G219" s="1518">
        <f>SUM(G220:G223)</f>
        <v>2652668.88</v>
      </c>
      <c r="H219" s="1517">
        <f t="shared" si="9"/>
        <v>0.99908172439001508</v>
      </c>
    </row>
    <row r="220" spans="1:8" s="1421" customFormat="1" ht="63.75">
      <c r="A220" s="1369"/>
      <c r="B220" s="1471"/>
      <c r="C220" s="3238" t="s">
        <v>350</v>
      </c>
      <c r="D220" s="3256" t="s">
        <v>720</v>
      </c>
      <c r="E220" s="1519">
        <v>2985463</v>
      </c>
      <c r="F220" s="3148">
        <v>2633355</v>
      </c>
      <c r="G220" s="3147">
        <v>2630919.06</v>
      </c>
      <c r="H220" s="1517">
        <f t="shared" si="9"/>
        <v>0.99907496710470101</v>
      </c>
    </row>
    <row r="221" spans="1:8" s="1421" customFormat="1" ht="51" hidden="1" customHeight="1">
      <c r="A221" s="1246"/>
      <c r="B221" s="1472"/>
      <c r="C221" s="1274" t="s">
        <v>196</v>
      </c>
      <c r="D221" s="3258" t="s">
        <v>686</v>
      </c>
      <c r="E221" s="3257">
        <v>0</v>
      </c>
      <c r="F221" s="2278"/>
      <c r="G221" s="1362"/>
      <c r="H221" s="1208" t="e">
        <f t="shared" si="9"/>
        <v>#DIV/0!</v>
      </c>
    </row>
    <row r="222" spans="1:8" s="1421" customFormat="1" ht="51">
      <c r="A222" s="1246"/>
      <c r="B222" s="1472"/>
      <c r="C222" s="2991" t="s">
        <v>293</v>
      </c>
      <c r="D222" s="2595" t="s">
        <v>719</v>
      </c>
      <c r="E222" s="3253" t="s">
        <v>1065</v>
      </c>
      <c r="F222" s="3148">
        <v>4269</v>
      </c>
      <c r="G222" s="3147">
        <v>4268.9799999999996</v>
      </c>
      <c r="H222" s="1517">
        <f t="shared" si="9"/>
        <v>0.99999531506207529</v>
      </c>
    </row>
    <row r="223" spans="1:8" s="1421" customFormat="1" ht="17.100000000000001" customHeight="1">
      <c r="A223" s="1246"/>
      <c r="B223" s="1472"/>
      <c r="C223" s="3215" t="s">
        <v>294</v>
      </c>
      <c r="D223" s="3256" t="s">
        <v>718</v>
      </c>
      <c r="E223" s="3255" t="s">
        <v>1065</v>
      </c>
      <c r="F223" s="3148">
        <v>17483</v>
      </c>
      <c r="G223" s="3147">
        <v>17480.84</v>
      </c>
      <c r="H223" s="1517">
        <f t="shared" si="9"/>
        <v>0.99987645140994108</v>
      </c>
    </row>
    <row r="224" spans="1:8" s="1421" customFormat="1" ht="17.100000000000001" customHeight="1">
      <c r="A224" s="1246"/>
      <c r="B224" s="1472"/>
      <c r="C224" s="3174"/>
      <c r="D224" s="3254"/>
      <c r="E224" s="3253"/>
      <c r="F224" s="3148"/>
      <c r="G224" s="3147"/>
      <c r="H224" s="1517"/>
    </row>
    <row r="225" spans="1:8" s="1421" customFormat="1" ht="17.100000000000001" customHeight="1">
      <c r="A225" s="1332"/>
      <c r="B225" s="1472"/>
      <c r="C225" s="5160" t="s">
        <v>526</v>
      </c>
      <c r="D225" s="5160"/>
      <c r="E225" s="1210">
        <f>SUM(E226:E234)</f>
        <v>13826521</v>
      </c>
      <c r="F225" s="1210">
        <f>SUM(F226:F234)</f>
        <v>9168385</v>
      </c>
      <c r="G225" s="1209">
        <f>SUM(G226:G234)</f>
        <v>7309101.5599999996</v>
      </c>
      <c r="H225" s="1208">
        <f t="shared" ref="H225:H238" si="11">G225/F225</f>
        <v>0.79720709372479448</v>
      </c>
    </row>
    <row r="226" spans="1:8" s="1421" customFormat="1" ht="63.75" customHeight="1">
      <c r="A226" s="1246"/>
      <c r="B226" s="1472"/>
      <c r="C226" s="3252" t="s">
        <v>202</v>
      </c>
      <c r="D226" s="3243" t="s">
        <v>720</v>
      </c>
      <c r="E226" s="3248">
        <v>13231704</v>
      </c>
      <c r="F226" s="3148">
        <v>8800000</v>
      </c>
      <c r="G226" s="3147">
        <v>6940716.5599999996</v>
      </c>
      <c r="H226" s="1517">
        <f t="shared" si="11"/>
        <v>0.78871779090909089</v>
      </c>
    </row>
    <row r="227" spans="1:8" s="1421" customFormat="1" ht="52.5" hidden="1" customHeight="1">
      <c r="A227" s="1246"/>
      <c r="B227" s="1472"/>
      <c r="C227" s="1443" t="s">
        <v>163</v>
      </c>
      <c r="D227" s="3192" t="s">
        <v>79</v>
      </c>
      <c r="E227" s="3248">
        <v>0</v>
      </c>
      <c r="F227" s="3148"/>
      <c r="G227" s="3147"/>
      <c r="H227" s="1517" t="e">
        <f t="shared" si="11"/>
        <v>#DIV/0!</v>
      </c>
    </row>
    <row r="228" spans="1:8" s="1421" customFormat="1" ht="16.5" hidden="1" customHeight="1">
      <c r="A228" s="1246"/>
      <c r="B228" s="1472"/>
      <c r="C228" s="3193" t="s">
        <v>341</v>
      </c>
      <c r="D228" s="3192" t="s">
        <v>718</v>
      </c>
      <c r="E228" s="3248">
        <v>0</v>
      </c>
      <c r="F228" s="3148"/>
      <c r="G228" s="3147"/>
      <c r="H228" s="1517" t="e">
        <f t="shared" si="11"/>
        <v>#DIV/0!</v>
      </c>
    </row>
    <row r="229" spans="1:8" s="1421" customFormat="1" ht="17.100000000000001" hidden="1" customHeight="1">
      <c r="A229" s="1246"/>
      <c r="B229" s="1472"/>
      <c r="C229" s="3251" t="s">
        <v>685</v>
      </c>
      <c r="D229" s="3250" t="s">
        <v>565</v>
      </c>
      <c r="E229" s="3248">
        <v>0</v>
      </c>
      <c r="F229" s="3148"/>
      <c r="G229" s="3147"/>
      <c r="H229" s="1517" t="e">
        <f t="shared" si="11"/>
        <v>#DIV/0!</v>
      </c>
    </row>
    <row r="230" spans="1:8" s="1421" customFormat="1" ht="17.100000000000001" hidden="1" customHeight="1">
      <c r="A230" s="1246"/>
      <c r="B230" s="1472"/>
      <c r="C230" s="3251" t="s">
        <v>684</v>
      </c>
      <c r="D230" s="3250" t="s">
        <v>563</v>
      </c>
      <c r="E230" s="3248">
        <v>0</v>
      </c>
      <c r="F230" s="3148"/>
      <c r="G230" s="3147"/>
      <c r="H230" s="1517" t="e">
        <f t="shared" si="11"/>
        <v>#DIV/0!</v>
      </c>
    </row>
    <row r="231" spans="1:8" s="1421" customFormat="1" ht="17.100000000000001" hidden="1" customHeight="1">
      <c r="A231" s="1246"/>
      <c r="B231" s="1472"/>
      <c r="C231" s="3220" t="s">
        <v>683</v>
      </c>
      <c r="D231" s="3250" t="s">
        <v>511</v>
      </c>
      <c r="E231" s="3248">
        <v>0</v>
      </c>
      <c r="F231" s="3148"/>
      <c r="G231" s="3147"/>
      <c r="H231" s="1517" t="e">
        <f t="shared" si="11"/>
        <v>#DIV/0!</v>
      </c>
    </row>
    <row r="232" spans="1:8" s="1421" customFormat="1" ht="26.25" hidden="1" customHeight="1">
      <c r="A232" s="1246"/>
      <c r="B232" s="1472"/>
      <c r="C232" s="3220" t="s">
        <v>682</v>
      </c>
      <c r="D232" s="3219" t="s">
        <v>634</v>
      </c>
      <c r="E232" s="3248">
        <v>0</v>
      </c>
      <c r="F232" s="3148"/>
      <c r="G232" s="3147"/>
      <c r="H232" s="1517" t="e">
        <f t="shared" si="11"/>
        <v>#DIV/0!</v>
      </c>
    </row>
    <row r="233" spans="1:8" s="1421" customFormat="1" ht="17.100000000000001" hidden="1" customHeight="1">
      <c r="A233" s="1246"/>
      <c r="B233" s="1472"/>
      <c r="C233" s="3220" t="s">
        <v>680</v>
      </c>
      <c r="D233" s="3219" t="s">
        <v>506</v>
      </c>
      <c r="E233" s="3248">
        <v>0</v>
      </c>
      <c r="F233" s="3148"/>
      <c r="G233" s="3147"/>
      <c r="H233" s="1517" t="e">
        <f t="shared" si="11"/>
        <v>#DIV/0!</v>
      </c>
    </row>
    <row r="234" spans="1:8" s="1421" customFormat="1" ht="17.25" customHeight="1">
      <c r="A234" s="1246"/>
      <c r="B234" s="1472"/>
      <c r="C234" s="3220" t="s">
        <v>525</v>
      </c>
      <c r="D234" s="3219" t="s">
        <v>504</v>
      </c>
      <c r="E234" s="3248">
        <v>594817</v>
      </c>
      <c r="F234" s="3148">
        <v>368385</v>
      </c>
      <c r="G234" s="3147">
        <v>368385</v>
      </c>
      <c r="H234" s="1517">
        <f t="shared" si="11"/>
        <v>1</v>
      </c>
    </row>
    <row r="235" spans="1:8" s="1421" customFormat="1" ht="17.100000000000001" hidden="1" customHeight="1">
      <c r="A235" s="1246"/>
      <c r="B235" s="1245"/>
      <c r="C235" s="3220" t="s">
        <v>706</v>
      </c>
      <c r="D235" s="3219" t="s">
        <v>545</v>
      </c>
      <c r="E235" s="3248">
        <v>0</v>
      </c>
      <c r="F235" s="3148"/>
      <c r="G235" s="3147"/>
      <c r="H235" s="1517" t="e">
        <f t="shared" si="11"/>
        <v>#DIV/0!</v>
      </c>
    </row>
    <row r="236" spans="1:8" s="1421" customFormat="1" ht="17.100000000000001" hidden="1" customHeight="1">
      <c r="A236" s="1246"/>
      <c r="B236" s="1245"/>
      <c r="C236" s="3220" t="s">
        <v>675</v>
      </c>
      <c r="D236" s="3219" t="s">
        <v>541</v>
      </c>
      <c r="E236" s="3248">
        <v>0</v>
      </c>
      <c r="F236" s="3148"/>
      <c r="G236" s="3147"/>
      <c r="H236" s="1517" t="e">
        <f t="shared" si="11"/>
        <v>#DIV/0!</v>
      </c>
    </row>
    <row r="237" spans="1:8" s="1421" customFormat="1" ht="17.100000000000001" hidden="1" customHeight="1">
      <c r="A237" s="1246"/>
      <c r="B237" s="1245"/>
      <c r="C237" s="3220" t="s">
        <v>766</v>
      </c>
      <c r="D237" s="3219" t="s">
        <v>531</v>
      </c>
      <c r="E237" s="3248">
        <v>0</v>
      </c>
      <c r="F237" s="3148"/>
      <c r="G237" s="3147"/>
      <c r="H237" s="1517" t="e">
        <f t="shared" si="11"/>
        <v>#DIV/0!</v>
      </c>
    </row>
    <row r="238" spans="1:8" s="1421" customFormat="1" ht="17.100000000000001" hidden="1" customHeight="1">
      <c r="A238" s="1246"/>
      <c r="B238" s="1245"/>
      <c r="C238" s="3220" t="s">
        <v>705</v>
      </c>
      <c r="D238" s="3249" t="s">
        <v>561</v>
      </c>
      <c r="E238" s="3248">
        <v>0</v>
      </c>
      <c r="F238" s="3148"/>
      <c r="G238" s="3147"/>
      <c r="H238" s="1517" t="e">
        <f t="shared" si="11"/>
        <v>#DIV/0!</v>
      </c>
    </row>
    <row r="239" spans="1:8" s="1421" customFormat="1" ht="12" customHeight="1">
      <c r="A239" s="1246"/>
      <c r="B239" s="1245"/>
      <c r="C239" s="5418"/>
      <c r="D239" s="5419"/>
      <c r="E239" s="3248"/>
      <c r="F239" s="3148"/>
      <c r="G239" s="3147"/>
      <c r="H239" s="1517"/>
    </row>
    <row r="240" spans="1:8" s="1421" customFormat="1" ht="17.100000000000001" customHeight="1">
      <c r="A240" s="1246"/>
      <c r="B240" s="1245"/>
      <c r="C240" s="5205" t="s">
        <v>487</v>
      </c>
      <c r="D240" s="5205"/>
      <c r="E240" s="1253">
        <f>SUM(E241)</f>
        <v>0</v>
      </c>
      <c r="F240" s="1253">
        <f>SUM(F241)</f>
        <v>63829</v>
      </c>
      <c r="G240" s="1252">
        <f>SUM(G241)</f>
        <v>6790.83</v>
      </c>
      <c r="H240" s="1520">
        <f t="shared" ref="H240:H246" si="12">G240/F240</f>
        <v>0.10639098215544658</v>
      </c>
    </row>
    <row r="241" spans="1:8" s="1421" customFormat="1" ht="17.100000000000001" customHeight="1">
      <c r="A241" s="1246"/>
      <c r="B241" s="1245"/>
      <c r="C241" s="5420" t="s">
        <v>486</v>
      </c>
      <c r="D241" s="5421"/>
      <c r="E241" s="1519">
        <f>SUM(E246)</f>
        <v>0</v>
      </c>
      <c r="F241" s="1519">
        <f>SUM(F246)</f>
        <v>63829</v>
      </c>
      <c r="G241" s="1518">
        <f>SUM(G246)</f>
        <v>6790.83</v>
      </c>
      <c r="H241" s="1517">
        <f t="shared" si="12"/>
        <v>0.10639098215544658</v>
      </c>
    </row>
    <row r="242" spans="1:8" s="1421" customFormat="1" ht="16.5" hidden="1" customHeight="1">
      <c r="A242" s="1246"/>
      <c r="B242" s="1245"/>
      <c r="C242" s="3177" t="s">
        <v>670</v>
      </c>
      <c r="D242" s="2302" t="s">
        <v>643</v>
      </c>
      <c r="E242" s="1519">
        <v>0</v>
      </c>
      <c r="F242" s="3148"/>
      <c r="G242" s="3147"/>
      <c r="H242" s="1517" t="e">
        <f t="shared" si="12"/>
        <v>#DIV/0!</v>
      </c>
    </row>
    <row r="243" spans="1:8" s="1421" customFormat="1" ht="65.25" hidden="1" customHeight="1">
      <c r="A243" s="1246"/>
      <c r="B243" s="1245"/>
      <c r="C243" s="3211" t="s">
        <v>763</v>
      </c>
      <c r="D243" s="3219" t="s">
        <v>762</v>
      </c>
      <c r="E243" s="1519">
        <v>0</v>
      </c>
      <c r="F243" s="3148"/>
      <c r="G243" s="3147"/>
      <c r="H243" s="1517" t="e">
        <f t="shared" si="12"/>
        <v>#DIV/0!</v>
      </c>
    </row>
    <row r="244" spans="1:8" s="1421" customFormat="1" ht="63.75" hidden="1" customHeight="1">
      <c r="A244" s="1246"/>
      <c r="B244" s="1245"/>
      <c r="C244" s="3211" t="s">
        <v>611</v>
      </c>
      <c r="D244" s="3219" t="s">
        <v>762</v>
      </c>
      <c r="E244" s="1519">
        <v>0</v>
      </c>
      <c r="F244" s="3148"/>
      <c r="G244" s="3147"/>
      <c r="H244" s="1517" t="e">
        <f t="shared" si="12"/>
        <v>#DIV/0!</v>
      </c>
    </row>
    <row r="245" spans="1:8" s="1421" customFormat="1" ht="56.25" hidden="1" customHeight="1">
      <c r="A245" s="1246"/>
      <c r="B245" s="1332"/>
      <c r="C245" s="2331" t="s">
        <v>464</v>
      </c>
      <c r="D245" s="2595" t="s">
        <v>581</v>
      </c>
      <c r="E245" s="1519">
        <v>0</v>
      </c>
      <c r="F245" s="3148"/>
      <c r="G245" s="3147"/>
      <c r="H245" s="1517" t="e">
        <f t="shared" si="12"/>
        <v>#DIV/0!</v>
      </c>
    </row>
    <row r="246" spans="1:8" s="1421" customFormat="1" ht="54.75" customHeight="1" thickBot="1">
      <c r="A246" s="1246"/>
      <c r="B246" s="1332"/>
      <c r="C246" s="2331" t="s">
        <v>295</v>
      </c>
      <c r="D246" s="2595" t="s">
        <v>764</v>
      </c>
      <c r="E246" s="1519">
        <v>0</v>
      </c>
      <c r="F246" s="3148">
        <v>63829</v>
      </c>
      <c r="G246" s="3147">
        <v>6790.83</v>
      </c>
      <c r="H246" s="1517">
        <f t="shared" si="12"/>
        <v>0.10639098215544658</v>
      </c>
    </row>
    <row r="247" spans="1:8" s="1421" customFormat="1" ht="14.25" hidden="1" customHeight="1" thickBot="1">
      <c r="A247" s="1691"/>
      <c r="B247" s="1458"/>
      <c r="C247" s="3247"/>
      <c r="D247" s="3247"/>
      <c r="E247" s="3246"/>
      <c r="F247" s="1687"/>
      <c r="G247" s="1686"/>
      <c r="H247" s="1685"/>
    </row>
    <row r="248" spans="1:8" ht="17.100000000000001" customHeight="1" thickBot="1">
      <c r="A248" s="1345" t="s">
        <v>1064</v>
      </c>
      <c r="B248" s="1344"/>
      <c r="C248" s="1343"/>
      <c r="D248" s="1342" t="s">
        <v>1063</v>
      </c>
      <c r="E248" s="1224">
        <f>SUM(E249,E275,E305,E317,E326,E397,E409,E413,E421,E434)</f>
        <v>765213436</v>
      </c>
      <c r="F248" s="1224">
        <f>SUM(F249,F275,F305,F317,F326,F397,F409,F413,F421,F434)</f>
        <v>775845827</v>
      </c>
      <c r="G248" s="1223">
        <f>SUM(G249,G275,G305,G317,G326,G397,G409,G413,G421,G434)</f>
        <v>698292957.65999997</v>
      </c>
      <c r="H248" s="1222">
        <f t="shared" ref="H248:H256" si="13">G248/F248</f>
        <v>0.90004087585303205</v>
      </c>
    </row>
    <row r="249" spans="1:8" ht="17.100000000000001" customHeight="1" thickBot="1">
      <c r="A249" s="3245"/>
      <c r="B249" s="1259" t="s">
        <v>1062</v>
      </c>
      <c r="C249" s="1340"/>
      <c r="D249" s="1339" t="s">
        <v>83</v>
      </c>
      <c r="E249" s="1316">
        <f>SUM(E250,E263)</f>
        <v>105743205</v>
      </c>
      <c r="F249" s="1316">
        <f>SUM(F250,F263)</f>
        <v>107861494</v>
      </c>
      <c r="G249" s="1315">
        <f>SUM(G250,G263)</f>
        <v>104831054.22</v>
      </c>
      <c r="H249" s="1254">
        <f t="shared" si="13"/>
        <v>0.97190434076501853</v>
      </c>
    </row>
    <row r="250" spans="1:8" ht="17.100000000000001" customHeight="1">
      <c r="A250" s="1413"/>
      <c r="B250" s="3042"/>
      <c r="C250" s="5173" t="s">
        <v>490</v>
      </c>
      <c r="D250" s="5173"/>
      <c r="E250" s="1253">
        <f>SUM(E251,E258)</f>
        <v>102593205</v>
      </c>
      <c r="F250" s="1253">
        <f>SUM(F251,F258)</f>
        <v>104719504</v>
      </c>
      <c r="G250" s="1252">
        <f>SUM(G251,G258)</f>
        <v>103299704.22</v>
      </c>
      <c r="H250" s="1237">
        <f t="shared" si="13"/>
        <v>0.98644187829613861</v>
      </c>
    </row>
    <row r="251" spans="1:8" ht="17.100000000000001" customHeight="1">
      <c r="A251" s="1413"/>
      <c r="B251" s="3037"/>
      <c r="C251" s="5414" t="s">
        <v>514</v>
      </c>
      <c r="D251" s="5414"/>
      <c r="E251" s="3197">
        <f>SUM(E252)</f>
        <v>13216073</v>
      </c>
      <c r="F251" s="3197">
        <f>SUM(F252)</f>
        <v>6310082</v>
      </c>
      <c r="G251" s="3234">
        <f>SUM(G252)</f>
        <v>4920922.3899999997</v>
      </c>
      <c r="H251" s="3194">
        <f t="shared" si="13"/>
        <v>0.77985078323863299</v>
      </c>
    </row>
    <row r="252" spans="1:8" ht="17.100000000000001" customHeight="1">
      <c r="A252" s="1413"/>
      <c r="B252" s="3037"/>
      <c r="C252" s="5412" t="s">
        <v>508</v>
      </c>
      <c r="D252" s="5412"/>
      <c r="E252" s="1308">
        <f>SUM(E253:E256)</f>
        <v>13216073</v>
      </c>
      <c r="F252" s="1308">
        <f>SUM(F253:F256)</f>
        <v>6310082</v>
      </c>
      <c r="G252" s="1307">
        <f>SUM(G253:G256)</f>
        <v>4920922.3899999997</v>
      </c>
      <c r="H252" s="3194">
        <f t="shared" si="13"/>
        <v>0.77985078323863299</v>
      </c>
    </row>
    <row r="253" spans="1:8" ht="17.100000000000001" customHeight="1">
      <c r="A253" s="1413"/>
      <c r="B253" s="3037"/>
      <c r="C253" s="3244" t="s">
        <v>552</v>
      </c>
      <c r="D253" s="3243" t="s">
        <v>551</v>
      </c>
      <c r="E253" s="1519">
        <v>13206073</v>
      </c>
      <c r="F253" s="3148">
        <v>6260082</v>
      </c>
      <c r="G253" s="3147">
        <v>4893862.3899999997</v>
      </c>
      <c r="H253" s="1517">
        <f t="shared" si="13"/>
        <v>0.78175691468578201</v>
      </c>
    </row>
    <row r="254" spans="1:8" ht="17.100000000000001" customHeight="1">
      <c r="A254" s="1413"/>
      <c r="B254" s="3037"/>
      <c r="C254" s="2957" t="s">
        <v>546</v>
      </c>
      <c r="D254" s="2302" t="s">
        <v>545</v>
      </c>
      <c r="E254" s="1519">
        <v>0</v>
      </c>
      <c r="F254" s="3148">
        <v>40000</v>
      </c>
      <c r="G254" s="3147">
        <v>27060</v>
      </c>
      <c r="H254" s="1517">
        <f t="shared" si="13"/>
        <v>0.67649999999999999</v>
      </c>
    </row>
    <row r="255" spans="1:8" ht="17.100000000000001" hidden="1" customHeight="1">
      <c r="A255" s="1413"/>
      <c r="B255" s="3037"/>
      <c r="C255" s="3211" t="s">
        <v>903</v>
      </c>
      <c r="D255" s="3242" t="s">
        <v>902</v>
      </c>
      <c r="E255" s="3197">
        <v>0</v>
      </c>
      <c r="F255" s="3196"/>
      <c r="G255" s="3195"/>
      <c r="H255" s="3194" t="e">
        <f t="shared" si="13"/>
        <v>#DIV/0!</v>
      </c>
    </row>
    <row r="256" spans="1:8" ht="17.100000000000001" customHeight="1">
      <c r="A256" s="1413"/>
      <c r="B256" s="3037"/>
      <c r="C256" s="3177" t="s">
        <v>746</v>
      </c>
      <c r="D256" s="3241" t="s">
        <v>726</v>
      </c>
      <c r="E256" s="3197">
        <v>10000</v>
      </c>
      <c r="F256" s="3196">
        <v>10000</v>
      </c>
      <c r="G256" s="3195">
        <v>0</v>
      </c>
      <c r="H256" s="3194">
        <f t="shared" si="13"/>
        <v>0</v>
      </c>
    </row>
    <row r="257" spans="1:8" ht="12.75" customHeight="1">
      <c r="A257" s="1413"/>
      <c r="B257" s="3037"/>
      <c r="C257" s="2325"/>
      <c r="D257" s="2325"/>
      <c r="E257" s="1303"/>
      <c r="F257" s="3196"/>
      <c r="G257" s="3195"/>
      <c r="H257" s="3194"/>
    </row>
    <row r="258" spans="1:8" ht="17.100000000000001" customHeight="1">
      <c r="A258" s="1413"/>
      <c r="B258" s="3037"/>
      <c r="C258" s="5160" t="s">
        <v>489</v>
      </c>
      <c r="D258" s="5160"/>
      <c r="E258" s="1295">
        <f>SUM(E259:E260)</f>
        <v>89377132</v>
      </c>
      <c r="F258" s="1295">
        <f>SUM(F259:F260)</f>
        <v>98409422</v>
      </c>
      <c r="G258" s="1294">
        <f>SUM(G259:G260)</f>
        <v>98378781.829999998</v>
      </c>
      <c r="H258" s="3194">
        <f>G258/F258</f>
        <v>0.99968864597131768</v>
      </c>
    </row>
    <row r="259" spans="1:8" ht="28.5" customHeight="1">
      <c r="A259" s="1413"/>
      <c r="B259" s="3037"/>
      <c r="C259" s="3240" t="s">
        <v>90</v>
      </c>
      <c r="D259" s="3221" t="s">
        <v>501</v>
      </c>
      <c r="E259" s="3197">
        <v>0</v>
      </c>
      <c r="F259" s="3196">
        <v>90000</v>
      </c>
      <c r="G259" s="3195">
        <v>90000</v>
      </c>
      <c r="H259" s="3194">
        <f>G259/F259</f>
        <v>1</v>
      </c>
    </row>
    <row r="260" spans="1:8" ht="40.5" customHeight="1">
      <c r="A260" s="1413"/>
      <c r="B260" s="3037"/>
      <c r="C260" s="3220" t="s">
        <v>961</v>
      </c>
      <c r="D260" s="2302" t="s">
        <v>1061</v>
      </c>
      <c r="E260" s="3197">
        <v>89377132</v>
      </c>
      <c r="F260" s="3196">
        <v>98319422</v>
      </c>
      <c r="G260" s="3195">
        <v>98288781.829999998</v>
      </c>
      <c r="H260" s="3194">
        <f>G260/F260</f>
        <v>0.99968836096290314</v>
      </c>
    </row>
    <row r="261" spans="1:8" ht="40.5" hidden="1" customHeight="1">
      <c r="A261" s="1413"/>
      <c r="B261" s="3037"/>
      <c r="C261" s="3220" t="s">
        <v>92</v>
      </c>
      <c r="D261" s="3219" t="s">
        <v>659</v>
      </c>
      <c r="E261" s="3197">
        <v>0</v>
      </c>
      <c r="F261" s="3196"/>
      <c r="G261" s="3195"/>
      <c r="H261" s="3194" t="e">
        <f>G261/F261</f>
        <v>#DIV/0!</v>
      </c>
    </row>
    <row r="262" spans="1:8" ht="12.75" customHeight="1">
      <c r="A262" s="1441"/>
      <c r="B262" s="3239"/>
      <c r="C262" s="3238"/>
      <c r="D262" s="3237"/>
      <c r="E262" s="3197"/>
      <c r="F262" s="3236"/>
      <c r="G262" s="3195"/>
      <c r="H262" s="3194"/>
    </row>
    <row r="263" spans="1:8" ht="17.100000000000001" customHeight="1">
      <c r="A263" s="1413"/>
      <c r="B263" s="3037"/>
      <c r="C263" s="5205" t="s">
        <v>487</v>
      </c>
      <c r="D263" s="5205"/>
      <c r="E263" s="1253">
        <f>SUM(E264)</f>
        <v>3150000</v>
      </c>
      <c r="F263" s="1253">
        <f>SUM(F264)</f>
        <v>3141990</v>
      </c>
      <c r="G263" s="1252">
        <f>SUM(G264)</f>
        <v>1531350</v>
      </c>
      <c r="H263" s="1237">
        <f t="shared" ref="H263:H268" si="14">G263/F263</f>
        <v>0.48738220045257941</v>
      </c>
    </row>
    <row r="264" spans="1:8" ht="17.100000000000001" customHeight="1">
      <c r="A264" s="1413"/>
      <c r="B264" s="3037"/>
      <c r="C264" s="5411" t="s">
        <v>486</v>
      </c>
      <c r="D264" s="5411"/>
      <c r="E264" s="3197">
        <f>SUM(E266)</f>
        <v>3150000</v>
      </c>
      <c r="F264" s="3197">
        <f>SUM(F266)</f>
        <v>3141990</v>
      </c>
      <c r="G264" s="3234">
        <f>SUM(G266)</f>
        <v>1531350</v>
      </c>
      <c r="H264" s="3194">
        <f t="shared" si="14"/>
        <v>0.48738220045257941</v>
      </c>
    </row>
    <row r="265" spans="1:8" ht="17.100000000000001" hidden="1" customHeight="1">
      <c r="A265" s="1413"/>
      <c r="B265" s="3037"/>
      <c r="C265" s="3220" t="s">
        <v>579</v>
      </c>
      <c r="D265" s="3214" t="s">
        <v>576</v>
      </c>
      <c r="E265" s="3197">
        <v>0</v>
      </c>
      <c r="F265" s="3196"/>
      <c r="G265" s="3195"/>
      <c r="H265" s="3194" t="e">
        <f t="shared" si="14"/>
        <v>#DIV/0!</v>
      </c>
    </row>
    <row r="266" spans="1:8" ht="17.100000000000001" customHeight="1">
      <c r="A266" s="1413"/>
      <c r="B266" s="3037"/>
      <c r="C266" s="3220" t="s">
        <v>644</v>
      </c>
      <c r="D266" s="3219" t="s">
        <v>643</v>
      </c>
      <c r="E266" s="1519">
        <v>3150000</v>
      </c>
      <c r="F266" s="3148">
        <v>3141990</v>
      </c>
      <c r="G266" s="3147">
        <v>1531350</v>
      </c>
      <c r="H266" s="1517">
        <f t="shared" si="14"/>
        <v>0.48738220045257941</v>
      </c>
    </row>
    <row r="267" spans="1:8" ht="17.100000000000001" hidden="1" customHeight="1">
      <c r="A267" s="1413"/>
      <c r="B267" s="3037"/>
      <c r="C267" s="3220" t="s">
        <v>670</v>
      </c>
      <c r="D267" s="3219" t="s">
        <v>643</v>
      </c>
      <c r="E267" s="1519">
        <v>0</v>
      </c>
      <c r="F267" s="3148"/>
      <c r="G267" s="3147"/>
      <c r="H267" s="1517" t="e">
        <f t="shared" si="14"/>
        <v>#DIV/0!</v>
      </c>
    </row>
    <row r="268" spans="1:8" ht="17.100000000000001" hidden="1" customHeight="1">
      <c r="A268" s="1413"/>
      <c r="B268" s="3037"/>
      <c r="C268" s="3220" t="s">
        <v>669</v>
      </c>
      <c r="D268" s="3219" t="s">
        <v>643</v>
      </c>
      <c r="E268" s="3197">
        <v>0</v>
      </c>
      <c r="F268" s="3196"/>
      <c r="G268" s="3195"/>
      <c r="H268" s="3194" t="e">
        <f t="shared" si="14"/>
        <v>#DIV/0!</v>
      </c>
    </row>
    <row r="269" spans="1:8" ht="17.100000000000001" customHeight="1">
      <c r="A269" s="1413"/>
      <c r="B269" s="3037"/>
      <c r="C269" s="1385"/>
      <c r="D269" s="2572"/>
      <c r="E269" s="3235"/>
      <c r="F269" s="3196"/>
      <c r="G269" s="3195"/>
      <c r="H269" s="3194"/>
    </row>
    <row r="270" spans="1:8" ht="16.5" customHeight="1">
      <c r="A270" s="1413"/>
      <c r="B270" s="3037"/>
      <c r="C270" s="5412" t="s">
        <v>580</v>
      </c>
      <c r="D270" s="5413"/>
      <c r="E270" s="3197">
        <f>SUM(E271)</f>
        <v>150000</v>
      </c>
      <c r="F270" s="3197">
        <f>SUM(F271)</f>
        <v>150000</v>
      </c>
      <c r="G270" s="3234">
        <f>SUM(G271)</f>
        <v>39360</v>
      </c>
      <c r="H270" s="3194">
        <f t="shared" ref="H270:H283" si="15">G270/F270</f>
        <v>0.26240000000000002</v>
      </c>
    </row>
    <row r="271" spans="1:8" ht="16.5" customHeight="1" thickBot="1">
      <c r="A271" s="1321"/>
      <c r="B271" s="3233"/>
      <c r="C271" s="3232" t="s">
        <v>644</v>
      </c>
      <c r="D271" s="3231" t="s">
        <v>643</v>
      </c>
      <c r="E271" s="1228">
        <v>150000</v>
      </c>
      <c r="F271" s="1227">
        <v>150000</v>
      </c>
      <c r="G271" s="1226">
        <v>39360</v>
      </c>
      <c r="H271" s="1199">
        <f t="shared" si="15"/>
        <v>0.26240000000000002</v>
      </c>
    </row>
    <row r="272" spans="1:8" ht="17.100000000000001" hidden="1" customHeight="1" thickBot="1">
      <c r="A272" s="1413"/>
      <c r="B272" s="3230"/>
      <c r="C272" s="3229" t="s">
        <v>644</v>
      </c>
      <c r="D272" s="2338" t="s">
        <v>643</v>
      </c>
      <c r="E272" s="1419">
        <v>0</v>
      </c>
      <c r="F272" s="3168"/>
      <c r="G272" s="1417"/>
      <c r="H272" s="1416" t="e">
        <f t="shared" si="15"/>
        <v>#DIV/0!</v>
      </c>
    </row>
    <row r="273" spans="1:8" ht="17.100000000000001" hidden="1" customHeight="1" thickBot="1">
      <c r="A273" s="1413"/>
      <c r="B273" s="3226"/>
      <c r="C273" s="3228" t="s">
        <v>670</v>
      </c>
      <c r="D273" s="3227" t="s">
        <v>643</v>
      </c>
      <c r="E273" s="1579">
        <v>0</v>
      </c>
      <c r="F273" s="3155"/>
      <c r="G273" s="3154"/>
      <c r="H273" s="1578" t="e">
        <f t="shared" si="15"/>
        <v>#DIV/0!</v>
      </c>
    </row>
    <row r="274" spans="1:8" ht="17.100000000000001" hidden="1" customHeight="1" thickBot="1">
      <c r="A274" s="1413"/>
      <c r="B274" s="3226"/>
      <c r="C274" s="3225" t="s">
        <v>669</v>
      </c>
      <c r="D274" s="3224" t="s">
        <v>643</v>
      </c>
      <c r="E274" s="1579">
        <v>0</v>
      </c>
      <c r="F274" s="3155"/>
      <c r="G274" s="3154"/>
      <c r="H274" s="3223" t="e">
        <f t="shared" si="15"/>
        <v>#DIV/0!</v>
      </c>
    </row>
    <row r="275" spans="1:8" ht="17.100000000000001" customHeight="1" thickBot="1">
      <c r="A275" s="1332"/>
      <c r="B275" s="1259" t="s">
        <v>1060</v>
      </c>
      <c r="C275" s="1340"/>
      <c r="D275" s="1339" t="s">
        <v>96</v>
      </c>
      <c r="E275" s="1316">
        <f>SUM(E276,E285)</f>
        <v>76572267</v>
      </c>
      <c r="F275" s="1316">
        <f>SUM(F276,F285)</f>
        <v>104898625</v>
      </c>
      <c r="G275" s="1315">
        <f>SUM(G276,G285)</f>
        <v>75149460.929999992</v>
      </c>
      <c r="H275" s="1254">
        <f t="shared" si="15"/>
        <v>0.71640081964849389</v>
      </c>
    </row>
    <row r="276" spans="1:8" ht="17.100000000000001" customHeight="1">
      <c r="A276" s="1246"/>
      <c r="B276" s="3222"/>
      <c r="C276" s="5173" t="s">
        <v>490</v>
      </c>
      <c r="D276" s="5173"/>
      <c r="E276" s="1253">
        <f>SUM(E282)</f>
        <v>0</v>
      </c>
      <c r="F276" s="1253">
        <f>SUM(F282)</f>
        <v>143</v>
      </c>
      <c r="G276" s="1252">
        <f>SUM(G282)</f>
        <v>143</v>
      </c>
      <c r="H276" s="1237">
        <f t="shared" si="15"/>
        <v>1</v>
      </c>
    </row>
    <row r="277" spans="1:8" ht="17.100000000000001" hidden="1" customHeight="1">
      <c r="A277" s="1246"/>
      <c r="B277" s="3190"/>
      <c r="C277" s="5414" t="s">
        <v>514</v>
      </c>
      <c r="D277" s="5414"/>
      <c r="E277" s="1519">
        <v>0</v>
      </c>
      <c r="F277" s="1519">
        <v>0</v>
      </c>
      <c r="G277" s="1518">
        <v>0</v>
      </c>
      <c r="H277" s="1517" t="e">
        <f t="shared" si="15"/>
        <v>#DIV/0!</v>
      </c>
    </row>
    <row r="278" spans="1:8" ht="17.100000000000001" hidden="1" customHeight="1">
      <c r="A278" s="1246"/>
      <c r="B278" s="3190"/>
      <c r="C278" s="5412" t="s">
        <v>508</v>
      </c>
      <c r="D278" s="5412"/>
      <c r="E278" s="1519">
        <v>0</v>
      </c>
      <c r="F278" s="1519">
        <v>0</v>
      </c>
      <c r="G278" s="1518">
        <v>0</v>
      </c>
      <c r="H278" s="1517" t="e">
        <f t="shared" si="15"/>
        <v>#DIV/0!</v>
      </c>
    </row>
    <row r="279" spans="1:8" ht="17.100000000000001" hidden="1" customHeight="1">
      <c r="A279" s="1246"/>
      <c r="B279" s="3190"/>
      <c r="C279" s="3220" t="s">
        <v>505</v>
      </c>
      <c r="D279" s="3219" t="s">
        <v>504</v>
      </c>
      <c r="E279" s="1519">
        <v>0</v>
      </c>
      <c r="F279" s="1519">
        <v>0</v>
      </c>
      <c r="G279" s="1518">
        <v>0</v>
      </c>
      <c r="H279" s="1517" t="e">
        <f t="shared" si="15"/>
        <v>#DIV/0!</v>
      </c>
    </row>
    <row r="280" spans="1:8" ht="17.100000000000001" hidden="1" customHeight="1">
      <c r="A280" s="1246"/>
      <c r="B280" s="3190"/>
      <c r="C280" s="3193" t="s">
        <v>546</v>
      </c>
      <c r="D280" s="3192" t="s">
        <v>545</v>
      </c>
      <c r="E280" s="1519">
        <v>0</v>
      </c>
      <c r="F280" s="1519">
        <v>0</v>
      </c>
      <c r="G280" s="1518">
        <v>0</v>
      </c>
      <c r="H280" s="1517" t="e">
        <f t="shared" si="15"/>
        <v>#DIV/0!</v>
      </c>
    </row>
    <row r="281" spans="1:8" ht="17.100000000000001" hidden="1" customHeight="1">
      <c r="A281" s="1246"/>
      <c r="B281" s="3190"/>
      <c r="C281" s="3218"/>
      <c r="D281" s="3217"/>
      <c r="E281" s="1295"/>
      <c r="F281" s="1295"/>
      <c r="G281" s="1294"/>
      <c r="H281" s="1517" t="e">
        <f t="shared" si="15"/>
        <v>#DIV/0!</v>
      </c>
    </row>
    <row r="282" spans="1:8" ht="17.100000000000001" customHeight="1">
      <c r="A282" s="1246"/>
      <c r="B282" s="3190"/>
      <c r="C282" s="5287" t="s">
        <v>526</v>
      </c>
      <c r="D282" s="5415"/>
      <c r="E282" s="1295">
        <f>SUM(E283)</f>
        <v>0</v>
      </c>
      <c r="F282" s="1295">
        <f>SUM(F283)</f>
        <v>143</v>
      </c>
      <c r="G282" s="1294">
        <f>SUM(G283)</f>
        <v>143</v>
      </c>
      <c r="H282" s="1517">
        <f t="shared" si="15"/>
        <v>1</v>
      </c>
    </row>
    <row r="283" spans="1:8" ht="51">
      <c r="A283" s="1246"/>
      <c r="B283" s="3190"/>
      <c r="C283" s="3211" t="s">
        <v>767</v>
      </c>
      <c r="D283" s="3216" t="s">
        <v>618</v>
      </c>
      <c r="E283" s="1295">
        <v>0</v>
      </c>
      <c r="F283" s="3148">
        <v>143</v>
      </c>
      <c r="G283" s="3147">
        <v>143</v>
      </c>
      <c r="H283" s="1517">
        <f t="shared" si="15"/>
        <v>1</v>
      </c>
    </row>
    <row r="284" spans="1:8" ht="17.25" customHeight="1">
      <c r="A284" s="1246"/>
      <c r="B284" s="3190"/>
      <c r="C284" s="3215"/>
      <c r="D284" s="2662"/>
      <c r="E284" s="1295"/>
      <c r="F284" s="3148"/>
      <c r="G284" s="3147"/>
      <c r="H284" s="1517"/>
    </row>
    <row r="285" spans="1:8" ht="17.100000000000001" customHeight="1">
      <c r="A285" s="1246"/>
      <c r="B285" s="3190"/>
      <c r="C285" s="5205" t="s">
        <v>487</v>
      </c>
      <c r="D285" s="5206"/>
      <c r="E285" s="1253">
        <f>SUM(E286)</f>
        <v>76572267</v>
      </c>
      <c r="F285" s="1253">
        <f>SUM(F286)</f>
        <v>104898482</v>
      </c>
      <c r="G285" s="1252">
        <f>SUM(G286)</f>
        <v>75149317.929999992</v>
      </c>
      <c r="H285" s="1520">
        <f t="shared" ref="H285:H294" si="16">G285/F285</f>
        <v>0.71640043303963152</v>
      </c>
    </row>
    <row r="286" spans="1:8" ht="17.100000000000001" customHeight="1">
      <c r="A286" s="1246"/>
      <c r="B286" s="3190"/>
      <c r="C286" s="5411" t="s">
        <v>486</v>
      </c>
      <c r="D286" s="5416"/>
      <c r="E286" s="1519">
        <f>SUM(E287:E294)</f>
        <v>76572267</v>
      </c>
      <c r="F286" s="1519">
        <f>SUM(F287:F294)</f>
        <v>104898482</v>
      </c>
      <c r="G286" s="1518">
        <f>SUM(G287:G294)</f>
        <v>75149317.929999992</v>
      </c>
      <c r="H286" s="1517">
        <f t="shared" si="16"/>
        <v>0.71640043303963152</v>
      </c>
    </row>
    <row r="287" spans="1:8" ht="17.100000000000001" customHeight="1">
      <c r="A287" s="1246"/>
      <c r="B287" s="3190"/>
      <c r="C287" s="3213" t="s">
        <v>579</v>
      </c>
      <c r="D287" s="3212" t="s">
        <v>576</v>
      </c>
      <c r="E287" s="1519">
        <v>31998997</v>
      </c>
      <c r="F287" s="3148">
        <v>9676835</v>
      </c>
      <c r="G287" s="3147">
        <v>9662037.5800000001</v>
      </c>
      <c r="H287" s="1517">
        <f t="shared" si="16"/>
        <v>0.99847084093094485</v>
      </c>
    </row>
    <row r="288" spans="1:8" ht="17.100000000000001" customHeight="1">
      <c r="A288" s="1246"/>
      <c r="B288" s="3190"/>
      <c r="C288" s="3213" t="s">
        <v>578</v>
      </c>
      <c r="D288" s="3212" t="s">
        <v>576</v>
      </c>
      <c r="E288" s="1519">
        <v>22286635</v>
      </c>
      <c r="F288" s="3148">
        <v>21049783</v>
      </c>
      <c r="G288" s="3147">
        <v>21017602.879999999</v>
      </c>
      <c r="H288" s="1517">
        <f t="shared" si="16"/>
        <v>0.99847123744696076</v>
      </c>
    </row>
    <row r="289" spans="1:8" ht="17.100000000000001" customHeight="1">
      <c r="A289" s="1246"/>
      <c r="B289" s="3190"/>
      <c r="C289" s="3213" t="s">
        <v>577</v>
      </c>
      <c r="D289" s="3212" t="s">
        <v>576</v>
      </c>
      <c r="E289" s="1519">
        <v>22286635</v>
      </c>
      <c r="F289" s="3148">
        <v>11840475</v>
      </c>
      <c r="G289" s="3147">
        <v>11822401.640000001</v>
      </c>
      <c r="H289" s="1517">
        <f t="shared" si="16"/>
        <v>0.99847359502047006</v>
      </c>
    </row>
    <row r="290" spans="1:8" ht="16.5" customHeight="1">
      <c r="A290" s="1246"/>
      <c r="B290" s="3190"/>
      <c r="C290" s="3211" t="s">
        <v>644</v>
      </c>
      <c r="D290" s="3210" t="s">
        <v>643</v>
      </c>
      <c r="E290" s="1519">
        <v>0</v>
      </c>
      <c r="F290" s="3148">
        <v>1622057</v>
      </c>
      <c r="G290" s="3147">
        <v>1549727.41</v>
      </c>
      <c r="H290" s="1517">
        <f t="shared" si="16"/>
        <v>0.95540872484752382</v>
      </c>
    </row>
    <row r="291" spans="1:8" ht="16.5" customHeight="1">
      <c r="A291" s="1246"/>
      <c r="B291" s="3190"/>
      <c r="C291" s="3211" t="s">
        <v>670</v>
      </c>
      <c r="D291" s="3210" t="s">
        <v>643</v>
      </c>
      <c r="E291" s="1519">
        <v>0</v>
      </c>
      <c r="F291" s="3148">
        <v>1414944</v>
      </c>
      <c r="G291" s="3147">
        <v>1414944</v>
      </c>
      <c r="H291" s="1517">
        <f t="shared" si="16"/>
        <v>1</v>
      </c>
    </row>
    <row r="292" spans="1:8" ht="16.5" customHeight="1">
      <c r="A292" s="1246"/>
      <c r="B292" s="3190"/>
      <c r="C292" s="2991" t="s">
        <v>669</v>
      </c>
      <c r="D292" s="3209" t="s">
        <v>643</v>
      </c>
      <c r="E292" s="3197">
        <v>0</v>
      </c>
      <c r="F292" s="3196">
        <v>795906</v>
      </c>
      <c r="G292" s="3195">
        <v>795906</v>
      </c>
      <c r="H292" s="3194">
        <f t="shared" si="16"/>
        <v>1</v>
      </c>
    </row>
    <row r="293" spans="1:8" ht="51">
      <c r="A293" s="1332"/>
      <c r="B293" s="3190"/>
      <c r="C293" s="3177" t="s">
        <v>763</v>
      </c>
      <c r="D293" s="2190" t="s">
        <v>765</v>
      </c>
      <c r="E293" s="1295">
        <v>0</v>
      </c>
      <c r="F293" s="2278">
        <v>56099798</v>
      </c>
      <c r="G293" s="1362">
        <v>27850456.120000001</v>
      </c>
      <c r="H293" s="1208">
        <f t="shared" si="16"/>
        <v>0.49644485564814334</v>
      </c>
    </row>
    <row r="294" spans="1:8" ht="51">
      <c r="A294" s="1246"/>
      <c r="B294" s="3190"/>
      <c r="C294" s="3208" t="s">
        <v>126</v>
      </c>
      <c r="D294" s="3207" t="s">
        <v>581</v>
      </c>
      <c r="E294" s="3197">
        <v>0</v>
      </c>
      <c r="F294" s="3196">
        <v>2398684</v>
      </c>
      <c r="G294" s="3195">
        <v>1036242.3</v>
      </c>
      <c r="H294" s="3194">
        <f t="shared" si="16"/>
        <v>0.43200450747159697</v>
      </c>
    </row>
    <row r="295" spans="1:8" ht="15">
      <c r="A295" s="1246"/>
      <c r="B295" s="3190"/>
      <c r="C295" s="1385"/>
      <c r="D295" s="3206"/>
      <c r="E295" s="3197"/>
      <c r="F295" s="3196"/>
      <c r="G295" s="3195"/>
      <c r="H295" s="3194"/>
    </row>
    <row r="296" spans="1:8" ht="15">
      <c r="A296" s="1246"/>
      <c r="B296" s="3190"/>
      <c r="C296" s="5405" t="s">
        <v>580</v>
      </c>
      <c r="D296" s="5406"/>
      <c r="E296" s="3205">
        <f>SUM(E297:E304)</f>
        <v>76572267</v>
      </c>
      <c r="F296" s="3205">
        <f>SUM(F297:F304)</f>
        <v>104898482</v>
      </c>
      <c r="G296" s="3204">
        <f>SUM(G297:G304)</f>
        <v>75149317.929999992</v>
      </c>
      <c r="H296" s="3203">
        <f t="shared" ref="H296:H321" si="17">G296/F296</f>
        <v>0.71640043303963152</v>
      </c>
    </row>
    <row r="297" spans="1:8" ht="17.100000000000001" customHeight="1">
      <c r="A297" s="1246"/>
      <c r="B297" s="3190"/>
      <c r="C297" s="3202" t="s">
        <v>579</v>
      </c>
      <c r="D297" s="3201" t="s">
        <v>576</v>
      </c>
      <c r="E297" s="3197">
        <v>31998997</v>
      </c>
      <c r="F297" s="3196">
        <v>9676835</v>
      </c>
      <c r="G297" s="3195">
        <v>9662037.5800000001</v>
      </c>
      <c r="H297" s="3194">
        <f t="shared" si="17"/>
        <v>0.99847084093094485</v>
      </c>
    </row>
    <row r="298" spans="1:8" ht="17.100000000000001" customHeight="1">
      <c r="A298" s="1369"/>
      <c r="B298" s="3200"/>
      <c r="C298" s="3199" t="s">
        <v>578</v>
      </c>
      <c r="D298" s="3198" t="s">
        <v>576</v>
      </c>
      <c r="E298" s="3197">
        <v>22286635</v>
      </c>
      <c r="F298" s="3196">
        <v>21049783</v>
      </c>
      <c r="G298" s="3195">
        <v>21017602.879999999</v>
      </c>
      <c r="H298" s="3194">
        <f t="shared" si="17"/>
        <v>0.99847123744696076</v>
      </c>
    </row>
    <row r="299" spans="1:8" ht="17.100000000000001" customHeight="1">
      <c r="A299" s="1246"/>
      <c r="B299" s="3190"/>
      <c r="C299" s="2654" t="s">
        <v>577</v>
      </c>
      <c r="D299" s="2753" t="s">
        <v>576</v>
      </c>
      <c r="E299" s="1295">
        <v>22286635</v>
      </c>
      <c r="F299" s="2278">
        <v>11840475</v>
      </c>
      <c r="G299" s="1362">
        <v>11822401.640000001</v>
      </c>
      <c r="H299" s="1208">
        <f t="shared" si="17"/>
        <v>0.99847359502047006</v>
      </c>
    </row>
    <row r="300" spans="1:8" ht="17.100000000000001" customHeight="1">
      <c r="A300" s="1246"/>
      <c r="B300" s="3190"/>
      <c r="C300" s="2760" t="s">
        <v>644</v>
      </c>
      <c r="D300" s="2378" t="s">
        <v>643</v>
      </c>
      <c r="E300" s="3197">
        <v>0</v>
      </c>
      <c r="F300" s="3196">
        <v>1622057</v>
      </c>
      <c r="G300" s="3195">
        <v>1549727.41</v>
      </c>
      <c r="H300" s="3194">
        <f t="shared" si="17"/>
        <v>0.95540872484752382</v>
      </c>
    </row>
    <row r="301" spans="1:8" ht="16.5" customHeight="1">
      <c r="A301" s="1246"/>
      <c r="B301" s="3190"/>
      <c r="C301" s="3193" t="s">
        <v>670</v>
      </c>
      <c r="D301" s="3192" t="s">
        <v>643</v>
      </c>
      <c r="E301" s="1519">
        <v>0</v>
      </c>
      <c r="F301" s="3148">
        <v>1414944</v>
      </c>
      <c r="G301" s="3147">
        <v>1414944</v>
      </c>
      <c r="H301" s="1517">
        <f t="shared" si="17"/>
        <v>1</v>
      </c>
    </row>
    <row r="302" spans="1:8" ht="15.75" customHeight="1">
      <c r="A302" s="1246"/>
      <c r="B302" s="3190"/>
      <c r="C302" s="2957" t="s">
        <v>669</v>
      </c>
      <c r="D302" s="3191" t="s">
        <v>643</v>
      </c>
      <c r="E302" s="1519">
        <v>0</v>
      </c>
      <c r="F302" s="3148">
        <v>795906</v>
      </c>
      <c r="G302" s="3147">
        <v>795906</v>
      </c>
      <c r="H302" s="1517">
        <f t="shared" si="17"/>
        <v>1</v>
      </c>
    </row>
    <row r="303" spans="1:8" ht="55.5" customHeight="1">
      <c r="A303" s="1332"/>
      <c r="B303" s="3190"/>
      <c r="C303" s="3189" t="s">
        <v>763</v>
      </c>
      <c r="D303" s="3188" t="s">
        <v>765</v>
      </c>
      <c r="E303" s="1295">
        <v>0</v>
      </c>
      <c r="F303" s="2278">
        <v>56099798</v>
      </c>
      <c r="G303" s="1362">
        <v>27850456.120000001</v>
      </c>
      <c r="H303" s="1208">
        <f t="shared" si="17"/>
        <v>0.49644485564814334</v>
      </c>
    </row>
    <row r="304" spans="1:8" ht="51.75" customHeight="1" thickBot="1">
      <c r="A304" s="1246"/>
      <c r="B304" s="3187"/>
      <c r="C304" s="3186" t="s">
        <v>126</v>
      </c>
      <c r="D304" s="1666" t="s">
        <v>581</v>
      </c>
      <c r="E304" s="1519">
        <v>0</v>
      </c>
      <c r="F304" s="3148">
        <v>2398684</v>
      </c>
      <c r="G304" s="3147">
        <v>1036242.3</v>
      </c>
      <c r="H304" s="3077">
        <f t="shared" si="17"/>
        <v>0.43200450747159697</v>
      </c>
    </row>
    <row r="305" spans="1:8" ht="17.100000000000001" customHeight="1" thickBot="1">
      <c r="A305" s="1246"/>
      <c r="B305" s="1259" t="s">
        <v>1059</v>
      </c>
      <c r="C305" s="1340"/>
      <c r="D305" s="1339" t="s">
        <v>101</v>
      </c>
      <c r="E305" s="1256">
        <f>SUM(E306)</f>
        <v>51873000</v>
      </c>
      <c r="F305" s="1256">
        <f>SUM(F306)</f>
        <v>63019114</v>
      </c>
      <c r="G305" s="1255">
        <f>SUM(G306)</f>
        <v>63019113.439999998</v>
      </c>
      <c r="H305" s="1254">
        <f t="shared" si="17"/>
        <v>0.99999999111380711</v>
      </c>
    </row>
    <row r="306" spans="1:8" ht="17.100000000000001" customHeight="1">
      <c r="A306" s="1246"/>
      <c r="B306" s="1479"/>
      <c r="C306" s="5010" t="s">
        <v>490</v>
      </c>
      <c r="D306" s="5173"/>
      <c r="E306" s="1253">
        <f>SUM(E311)</f>
        <v>51873000</v>
      </c>
      <c r="F306" s="1253">
        <f>SUM(F311)</f>
        <v>63019114</v>
      </c>
      <c r="G306" s="1252">
        <f>SUM(G311)</f>
        <v>63019113.439999998</v>
      </c>
      <c r="H306" s="1237">
        <f t="shared" si="17"/>
        <v>0.99999999111380711</v>
      </c>
    </row>
    <row r="307" spans="1:8" ht="17.100000000000001" hidden="1" customHeight="1">
      <c r="A307" s="1246"/>
      <c r="B307" s="1472"/>
      <c r="C307" s="5407" t="s">
        <v>514</v>
      </c>
      <c r="D307" s="5407"/>
      <c r="E307" s="1253">
        <v>0</v>
      </c>
      <c r="F307" s="1253">
        <v>0</v>
      </c>
      <c r="G307" s="1252">
        <v>0</v>
      </c>
      <c r="H307" s="3182" t="e">
        <f t="shared" si="17"/>
        <v>#DIV/0!</v>
      </c>
    </row>
    <row r="308" spans="1:8" ht="17.100000000000001" hidden="1" customHeight="1">
      <c r="A308" s="1246"/>
      <c r="B308" s="1472"/>
      <c r="C308" s="5408" t="s">
        <v>508</v>
      </c>
      <c r="D308" s="5408"/>
      <c r="E308" s="1519">
        <v>0</v>
      </c>
      <c r="F308" s="1519">
        <v>0</v>
      </c>
      <c r="G308" s="1518">
        <v>0</v>
      </c>
      <c r="H308" s="1517" t="e">
        <f t="shared" si="17"/>
        <v>#DIV/0!</v>
      </c>
    </row>
    <row r="309" spans="1:8" ht="54.75" hidden="1" customHeight="1">
      <c r="A309" s="1246"/>
      <c r="B309" s="1472"/>
      <c r="C309" s="3185" t="s">
        <v>619</v>
      </c>
      <c r="D309" s="2387" t="s">
        <v>1058</v>
      </c>
      <c r="E309" s="3184">
        <v>0</v>
      </c>
      <c r="F309" s="3184">
        <v>0</v>
      </c>
      <c r="G309" s="3183">
        <v>0</v>
      </c>
      <c r="H309" s="3182" t="e">
        <f t="shared" si="17"/>
        <v>#DIV/0!</v>
      </c>
    </row>
    <row r="310" spans="1:8" ht="17.100000000000001" hidden="1" customHeight="1">
      <c r="A310" s="1246"/>
      <c r="B310" s="1472"/>
      <c r="C310" s="1708"/>
      <c r="D310" s="2334"/>
      <c r="E310" s="1239"/>
      <c r="F310" s="1239"/>
      <c r="G310" s="1238"/>
      <c r="H310" s="3182" t="e">
        <f t="shared" si="17"/>
        <v>#DIV/0!</v>
      </c>
    </row>
    <row r="311" spans="1:8" ht="17.100000000000001" customHeight="1">
      <c r="A311" s="1246"/>
      <c r="B311" s="1472"/>
      <c r="C311" s="5409" t="s">
        <v>489</v>
      </c>
      <c r="D311" s="5409"/>
      <c r="E311" s="3181">
        <f>SUM(E312:E315)</f>
        <v>51873000</v>
      </c>
      <c r="F311" s="3181">
        <f>SUM(F312:F315)</f>
        <v>63019114</v>
      </c>
      <c r="G311" s="3180">
        <f>SUM(G312:G315)</f>
        <v>63019113.439999998</v>
      </c>
      <c r="H311" s="1517">
        <f t="shared" si="17"/>
        <v>0.99999999111380711</v>
      </c>
    </row>
    <row r="312" spans="1:8" ht="45.75" customHeight="1">
      <c r="A312" s="1246"/>
      <c r="B312" s="1472"/>
      <c r="C312" s="3179" t="s">
        <v>1057</v>
      </c>
      <c r="D312" s="3178" t="s">
        <v>1056</v>
      </c>
      <c r="E312" s="1519">
        <v>1600000</v>
      </c>
      <c r="F312" s="3148">
        <v>444476</v>
      </c>
      <c r="G312" s="3147">
        <v>444475.47</v>
      </c>
      <c r="H312" s="1517">
        <f t="shared" si="17"/>
        <v>0.99999880758466142</v>
      </c>
    </row>
    <row r="313" spans="1:8" ht="45.75" customHeight="1">
      <c r="A313" s="1332"/>
      <c r="B313" s="1472"/>
      <c r="C313" s="3179" t="s">
        <v>371</v>
      </c>
      <c r="D313" s="3178" t="s">
        <v>1055</v>
      </c>
      <c r="E313" s="1519">
        <v>4050000</v>
      </c>
      <c r="F313" s="3148">
        <v>4715519</v>
      </c>
      <c r="G313" s="3147">
        <v>4715518.8099999996</v>
      </c>
      <c r="H313" s="1517">
        <f t="shared" si="17"/>
        <v>0.99999995970751032</v>
      </c>
    </row>
    <row r="314" spans="1:8" ht="25.5">
      <c r="A314" s="1246"/>
      <c r="B314" s="1472"/>
      <c r="C314" s="3177" t="s">
        <v>1054</v>
      </c>
      <c r="D314" s="3176" t="s">
        <v>1053</v>
      </c>
      <c r="E314" s="1295">
        <v>43873000</v>
      </c>
      <c r="F314" s="2278">
        <v>55062149</v>
      </c>
      <c r="G314" s="3147">
        <v>55062149.469999999</v>
      </c>
      <c r="H314" s="1517">
        <f t="shared" si="17"/>
        <v>1.0000000085358092</v>
      </c>
    </row>
    <row r="315" spans="1:8" ht="26.25" thickBot="1">
      <c r="A315" s="1332"/>
      <c r="B315" s="1467"/>
      <c r="C315" s="3175" t="s">
        <v>613</v>
      </c>
      <c r="D315" s="1742" t="s">
        <v>612</v>
      </c>
      <c r="E315" s="1228">
        <v>2350000</v>
      </c>
      <c r="F315" s="1227">
        <v>2796970</v>
      </c>
      <c r="G315" s="1226">
        <v>2796969.69</v>
      </c>
      <c r="H315" s="1199">
        <f t="shared" si="17"/>
        <v>0.99999988916577576</v>
      </c>
    </row>
    <row r="316" spans="1:8" ht="57.75" hidden="1" customHeight="1">
      <c r="A316" s="1413"/>
      <c r="B316" s="1451"/>
      <c r="C316" s="1460" t="s">
        <v>46</v>
      </c>
      <c r="D316" s="1459" t="s">
        <v>79</v>
      </c>
      <c r="E316" s="1466">
        <v>0</v>
      </c>
      <c r="F316" s="1465"/>
      <c r="G316" s="1464"/>
      <c r="H316" s="1463" t="e">
        <f t="shared" si="17"/>
        <v>#DIV/0!</v>
      </c>
    </row>
    <row r="317" spans="1:8" ht="17.100000000000001" customHeight="1" thickBot="1">
      <c r="A317" s="1332"/>
      <c r="B317" s="1259" t="s">
        <v>1052</v>
      </c>
      <c r="C317" s="1340"/>
      <c r="D317" s="1339" t="s">
        <v>105</v>
      </c>
      <c r="E317" s="1316">
        <f>SUM(E318)</f>
        <v>304040</v>
      </c>
      <c r="F317" s="1316">
        <f>SUM(F318)</f>
        <v>204040</v>
      </c>
      <c r="G317" s="1315">
        <f>SUM(G318)</f>
        <v>64977.86</v>
      </c>
      <c r="H317" s="1254">
        <f t="shared" si="17"/>
        <v>0.31845647912174085</v>
      </c>
    </row>
    <row r="318" spans="1:8" ht="17.100000000000001" customHeight="1">
      <c r="A318" s="1246"/>
      <c r="B318" s="4863"/>
      <c r="C318" s="5173" t="s">
        <v>490</v>
      </c>
      <c r="D318" s="5173"/>
      <c r="E318" s="1253">
        <f>SUM(E319,E323)</f>
        <v>304040</v>
      </c>
      <c r="F318" s="1253">
        <f>SUM(F319,F323)</f>
        <v>204040</v>
      </c>
      <c r="G318" s="1252">
        <f>SUM(G319,G323)</f>
        <v>64977.86</v>
      </c>
      <c r="H318" s="1237">
        <f t="shared" si="17"/>
        <v>0.31845647912174085</v>
      </c>
    </row>
    <row r="319" spans="1:8" ht="17.100000000000001" customHeight="1">
      <c r="A319" s="1246"/>
      <c r="B319" s="4863"/>
      <c r="C319" s="5398" t="s">
        <v>514</v>
      </c>
      <c r="D319" s="5398"/>
      <c r="E319" s="1519">
        <f t="shared" ref="E319:G320" si="18">SUM(E320)</f>
        <v>254040</v>
      </c>
      <c r="F319" s="1519">
        <f t="shared" si="18"/>
        <v>154040</v>
      </c>
      <c r="G319" s="1518">
        <f t="shared" si="18"/>
        <v>17835</v>
      </c>
      <c r="H319" s="1517">
        <f t="shared" si="17"/>
        <v>0.11578161516489223</v>
      </c>
    </row>
    <row r="320" spans="1:8" ht="17.100000000000001" customHeight="1">
      <c r="A320" s="1246"/>
      <c r="B320" s="4863"/>
      <c r="C320" s="5410" t="s">
        <v>508</v>
      </c>
      <c r="D320" s="5410"/>
      <c r="E320" s="1538">
        <f t="shared" si="18"/>
        <v>254040</v>
      </c>
      <c r="F320" s="1538">
        <f t="shared" si="18"/>
        <v>154040</v>
      </c>
      <c r="G320" s="1537">
        <f t="shared" si="18"/>
        <v>17835</v>
      </c>
      <c r="H320" s="1517">
        <f t="shared" si="17"/>
        <v>0.11578161516489223</v>
      </c>
    </row>
    <row r="321" spans="1:8" ht="17.100000000000001" customHeight="1">
      <c r="A321" s="1246"/>
      <c r="B321" s="4863"/>
      <c r="C321" s="3167" t="s">
        <v>546</v>
      </c>
      <c r="D321" s="3166" t="s">
        <v>545</v>
      </c>
      <c r="E321" s="1519">
        <v>254040</v>
      </c>
      <c r="F321" s="3148">
        <v>154040</v>
      </c>
      <c r="G321" s="3147">
        <v>17835</v>
      </c>
      <c r="H321" s="1517">
        <f t="shared" si="17"/>
        <v>0.11578161516489223</v>
      </c>
    </row>
    <row r="322" spans="1:8" ht="17.100000000000001" customHeight="1">
      <c r="A322" s="1246"/>
      <c r="B322" s="1245"/>
      <c r="C322" s="3174"/>
      <c r="D322" s="3173"/>
      <c r="E322" s="1308"/>
      <c r="F322" s="3172"/>
      <c r="G322" s="1362"/>
      <c r="H322" s="1517"/>
    </row>
    <row r="323" spans="1:8" ht="17.100000000000001" customHeight="1">
      <c r="A323" s="1246"/>
      <c r="B323" s="1245"/>
      <c r="C323" s="5179" t="s">
        <v>489</v>
      </c>
      <c r="D323" s="5179"/>
      <c r="E323" s="1295">
        <f>SUM(E324)</f>
        <v>50000</v>
      </c>
      <c r="F323" s="1295">
        <f>SUM(F324)</f>
        <v>50000</v>
      </c>
      <c r="G323" s="1294">
        <f>SUM(G324)</f>
        <v>47142.86</v>
      </c>
      <c r="H323" s="1517">
        <f t="shared" ref="H323:H335" si="19">G323/F323</f>
        <v>0.94285720000000006</v>
      </c>
    </row>
    <row r="324" spans="1:8" ht="27.75" customHeight="1" thickBot="1">
      <c r="A324" s="1369"/>
      <c r="B324" s="1765"/>
      <c r="C324" s="3171" t="s">
        <v>90</v>
      </c>
      <c r="D324" s="3170" t="s">
        <v>501</v>
      </c>
      <c r="E324" s="1538">
        <v>50000</v>
      </c>
      <c r="F324" s="3148">
        <v>50000</v>
      </c>
      <c r="G324" s="3147">
        <v>47142.86</v>
      </c>
      <c r="H324" s="1517">
        <f t="shared" si="19"/>
        <v>0.94285720000000006</v>
      </c>
    </row>
    <row r="325" spans="1:8" ht="17.100000000000001" hidden="1" customHeight="1" thickBot="1">
      <c r="A325" s="1413"/>
      <c r="B325" s="1451"/>
      <c r="C325" s="5397"/>
      <c r="D325" s="5397"/>
      <c r="E325" s="3169"/>
      <c r="F325" s="3168"/>
      <c r="G325" s="1417"/>
      <c r="H325" s="1463" t="e">
        <f t="shared" si="19"/>
        <v>#DIV/0!</v>
      </c>
    </row>
    <row r="326" spans="1:8" s="1421" customFormat="1" ht="17.100000000000001" customHeight="1" thickBot="1">
      <c r="A326" s="1246"/>
      <c r="B326" s="1259" t="s">
        <v>1051</v>
      </c>
      <c r="C326" s="1340"/>
      <c r="D326" s="1339" t="s">
        <v>109</v>
      </c>
      <c r="E326" s="1316">
        <f>SUM(E327,E368)</f>
        <v>448636450</v>
      </c>
      <c r="F326" s="1316">
        <f>SUM(F327,F368)</f>
        <v>397320009</v>
      </c>
      <c r="G326" s="1315">
        <f>SUM(G327,G368)</f>
        <v>353401059.25</v>
      </c>
      <c r="H326" s="1254">
        <f t="shared" si="19"/>
        <v>0.88946202367069815</v>
      </c>
    </row>
    <row r="327" spans="1:8" s="1421" customFormat="1" ht="17.100000000000001" customHeight="1">
      <c r="A327" s="1246"/>
      <c r="B327" s="1332"/>
      <c r="C327" s="5173" t="s">
        <v>490</v>
      </c>
      <c r="D327" s="5173"/>
      <c r="E327" s="1253">
        <f>SUM(E328)</f>
        <v>54887140</v>
      </c>
      <c r="F327" s="1253">
        <f>SUM(F328)</f>
        <v>83635839</v>
      </c>
      <c r="G327" s="1252">
        <f>SUM(G328)</f>
        <v>79383998.700000003</v>
      </c>
      <c r="H327" s="1237">
        <f t="shared" si="19"/>
        <v>0.94916246012669281</v>
      </c>
    </row>
    <row r="328" spans="1:8" s="1421" customFormat="1" ht="17.100000000000001" customHeight="1">
      <c r="A328" s="1246"/>
      <c r="B328" s="1332"/>
      <c r="C328" s="5398" t="s">
        <v>514</v>
      </c>
      <c r="D328" s="5398"/>
      <c r="E328" s="1519">
        <f>SUM(E329,E337)</f>
        <v>54887140</v>
      </c>
      <c r="F328" s="1519">
        <f>SUM(F329,F337)</f>
        <v>83635839</v>
      </c>
      <c r="G328" s="1518">
        <f>SUM(G329,G337)</f>
        <v>79383998.700000003</v>
      </c>
      <c r="H328" s="1517">
        <f t="shared" si="19"/>
        <v>0.94916246012669281</v>
      </c>
    </row>
    <row r="329" spans="1:8" s="1421" customFormat="1" ht="17.100000000000001" customHeight="1">
      <c r="A329" s="1246"/>
      <c r="B329" s="1332"/>
      <c r="C329" s="5399" t="s">
        <v>513</v>
      </c>
      <c r="D329" s="5399"/>
      <c r="E329" s="1538">
        <f>SUM(E334)</f>
        <v>0</v>
      </c>
      <c r="F329" s="1538">
        <f>SUM(F334)</f>
        <v>53000</v>
      </c>
      <c r="G329" s="1537">
        <f>SUM(G334)</f>
        <v>35100</v>
      </c>
      <c r="H329" s="1536">
        <f t="shared" si="19"/>
        <v>0.66226415094339619</v>
      </c>
    </row>
    <row r="330" spans="1:8" s="1421" customFormat="1" ht="17.100000000000001" hidden="1" customHeight="1">
      <c r="A330" s="1246"/>
      <c r="B330" s="1332"/>
      <c r="C330" s="3165" t="s">
        <v>566</v>
      </c>
      <c r="D330" s="3164" t="s">
        <v>565</v>
      </c>
      <c r="E330" s="1519">
        <v>0</v>
      </c>
      <c r="F330" s="3148"/>
      <c r="G330" s="3147"/>
      <c r="H330" s="1517" t="e">
        <f t="shared" si="19"/>
        <v>#DIV/0!</v>
      </c>
    </row>
    <row r="331" spans="1:8" s="1421" customFormat="1" ht="17.100000000000001" hidden="1" customHeight="1">
      <c r="A331" s="1246"/>
      <c r="B331" s="1332"/>
      <c r="C331" s="3165" t="s">
        <v>564</v>
      </c>
      <c r="D331" s="3164" t="s">
        <v>563</v>
      </c>
      <c r="E331" s="1519">
        <v>0</v>
      </c>
      <c r="F331" s="3148"/>
      <c r="G331" s="3147"/>
      <c r="H331" s="1517" t="e">
        <f t="shared" si="19"/>
        <v>#DIV/0!</v>
      </c>
    </row>
    <row r="332" spans="1:8" s="1421" customFormat="1" ht="17.100000000000001" hidden="1" customHeight="1">
      <c r="A332" s="1246"/>
      <c r="B332" s="1332"/>
      <c r="C332" s="3165" t="s">
        <v>512</v>
      </c>
      <c r="D332" s="3164" t="s">
        <v>511</v>
      </c>
      <c r="E332" s="1519">
        <v>0</v>
      </c>
      <c r="F332" s="3148"/>
      <c r="G332" s="3147"/>
      <c r="H332" s="1517" t="e">
        <f t="shared" si="19"/>
        <v>#DIV/0!</v>
      </c>
    </row>
    <row r="333" spans="1:8" s="1421" customFormat="1" ht="27.75" hidden="1" customHeight="1">
      <c r="A333" s="1246"/>
      <c r="B333" s="1332"/>
      <c r="C333" s="3165" t="s">
        <v>510</v>
      </c>
      <c r="D333" s="3164" t="s">
        <v>634</v>
      </c>
      <c r="E333" s="1519">
        <v>0</v>
      </c>
      <c r="F333" s="3148"/>
      <c r="G333" s="3147"/>
      <c r="H333" s="1517" t="e">
        <f t="shared" si="19"/>
        <v>#DIV/0!</v>
      </c>
    </row>
    <row r="334" spans="1:8" s="1421" customFormat="1" ht="17.100000000000001" customHeight="1">
      <c r="A334" s="1332"/>
      <c r="B334" s="1332"/>
      <c r="C334" s="3167" t="s">
        <v>522</v>
      </c>
      <c r="D334" s="3166" t="s">
        <v>521</v>
      </c>
      <c r="E334" s="1519">
        <v>0</v>
      </c>
      <c r="F334" s="3148">
        <v>53000</v>
      </c>
      <c r="G334" s="3147">
        <v>35100</v>
      </c>
      <c r="H334" s="1517">
        <f t="shared" si="19"/>
        <v>0.66226415094339619</v>
      </c>
    </row>
    <row r="335" spans="1:8" s="1421" customFormat="1" ht="17.100000000000001" hidden="1" customHeight="1">
      <c r="A335" s="1246"/>
      <c r="B335" s="1332"/>
      <c r="C335" s="2331" t="s">
        <v>562</v>
      </c>
      <c r="D335" s="2302" t="s">
        <v>561</v>
      </c>
      <c r="E335" s="1295">
        <v>0</v>
      </c>
      <c r="F335" s="2278"/>
      <c r="G335" s="1362"/>
      <c r="H335" s="1208" t="e">
        <f t="shared" si="19"/>
        <v>#DIV/0!</v>
      </c>
    </row>
    <row r="336" spans="1:8" s="1421" customFormat="1" ht="17.100000000000001" customHeight="1">
      <c r="A336" s="1332"/>
      <c r="B336" s="1332"/>
      <c r="C336" s="5400"/>
      <c r="D336" s="5401"/>
      <c r="E336" s="1303"/>
      <c r="F336" s="3148"/>
      <c r="G336" s="3147"/>
      <c r="H336" s="1517"/>
    </row>
    <row r="337" spans="1:8" s="1421" customFormat="1" ht="17.100000000000001" customHeight="1">
      <c r="A337" s="1246"/>
      <c r="B337" s="1332"/>
      <c r="C337" s="5176" t="s">
        <v>508</v>
      </c>
      <c r="D337" s="5176"/>
      <c r="E337" s="1308">
        <f>SUM(E339:E359)</f>
        <v>54887140</v>
      </c>
      <c r="F337" s="1308">
        <f>SUM(F339:F359)</f>
        <v>83582839</v>
      </c>
      <c r="G337" s="1308">
        <f>SUM(G339:G359)</f>
        <v>79348898.700000003</v>
      </c>
      <c r="H337" s="1536">
        <f t="shared" ref="H337:H363" si="20">G337/F337</f>
        <v>0.94934438276259081</v>
      </c>
    </row>
    <row r="338" spans="1:8" s="1421" customFormat="1" ht="17.100000000000001" hidden="1" customHeight="1">
      <c r="A338" s="1246"/>
      <c r="B338" s="1332"/>
      <c r="C338" s="3165" t="s">
        <v>667</v>
      </c>
      <c r="D338" s="3164" t="s">
        <v>666</v>
      </c>
      <c r="E338" s="1519">
        <v>0</v>
      </c>
      <c r="F338" s="3148"/>
      <c r="G338" s="3147"/>
      <c r="H338" s="1517" t="e">
        <f t="shared" si="20"/>
        <v>#DIV/0!</v>
      </c>
    </row>
    <row r="339" spans="1:8" s="1421" customFormat="1" ht="17.100000000000001" customHeight="1">
      <c r="A339" s="1246"/>
      <c r="B339" s="1332"/>
      <c r="C339" s="3165" t="s">
        <v>507</v>
      </c>
      <c r="D339" s="3164" t="s">
        <v>506</v>
      </c>
      <c r="E339" s="1519">
        <v>7460000</v>
      </c>
      <c r="F339" s="3148">
        <v>11989000</v>
      </c>
      <c r="G339" s="3147">
        <v>11653574.939999999</v>
      </c>
      <c r="H339" s="1517">
        <f t="shared" si="20"/>
        <v>0.97202226540995906</v>
      </c>
    </row>
    <row r="340" spans="1:8" s="1421" customFormat="1" ht="17.100000000000001" hidden="1" customHeight="1">
      <c r="A340" s="1246"/>
      <c r="B340" s="1332"/>
      <c r="C340" s="3165" t="s">
        <v>558</v>
      </c>
      <c r="D340" s="3164" t="s">
        <v>557</v>
      </c>
      <c r="E340" s="1519">
        <v>0</v>
      </c>
      <c r="F340" s="3148"/>
      <c r="G340" s="3147"/>
      <c r="H340" s="1517" t="e">
        <f t="shared" si="20"/>
        <v>#DIV/0!</v>
      </c>
    </row>
    <row r="341" spans="1:8" s="1421" customFormat="1" ht="17.100000000000001" customHeight="1">
      <c r="A341" s="1246"/>
      <c r="B341" s="1332"/>
      <c r="C341" s="3165" t="s">
        <v>554</v>
      </c>
      <c r="D341" s="3164" t="s">
        <v>553</v>
      </c>
      <c r="E341" s="1519">
        <v>220000</v>
      </c>
      <c r="F341" s="3148">
        <v>398000</v>
      </c>
      <c r="G341" s="3147">
        <v>304964.2</v>
      </c>
      <c r="H341" s="1517">
        <f t="shared" si="20"/>
        <v>0.76624170854271356</v>
      </c>
    </row>
    <row r="342" spans="1:8" s="1421" customFormat="1" ht="17.100000000000001" customHeight="1">
      <c r="A342" s="1246"/>
      <c r="B342" s="1332"/>
      <c r="C342" s="3165" t="s">
        <v>552</v>
      </c>
      <c r="D342" s="3164" t="s">
        <v>551</v>
      </c>
      <c r="E342" s="1519">
        <v>27515900</v>
      </c>
      <c r="F342" s="3148">
        <v>48351132</v>
      </c>
      <c r="G342" s="3147">
        <v>47552266.479999997</v>
      </c>
      <c r="H342" s="1517">
        <f t="shared" si="20"/>
        <v>0.98347783212190354</v>
      </c>
    </row>
    <row r="343" spans="1:8" s="1421" customFormat="1" ht="17.100000000000001" hidden="1" customHeight="1">
      <c r="A343" s="1246"/>
      <c r="B343" s="1332"/>
      <c r="C343" s="3165" t="s">
        <v>550</v>
      </c>
      <c r="D343" s="3164" t="s">
        <v>549</v>
      </c>
      <c r="E343" s="1519">
        <v>0</v>
      </c>
      <c r="F343" s="3148"/>
      <c r="G343" s="3147"/>
      <c r="H343" s="1517" t="e">
        <f t="shared" si="20"/>
        <v>#DIV/0!</v>
      </c>
    </row>
    <row r="344" spans="1:8" s="1421" customFormat="1" ht="17.100000000000001" customHeight="1">
      <c r="A344" s="1246"/>
      <c r="B344" s="1332"/>
      <c r="C344" s="3165" t="s">
        <v>505</v>
      </c>
      <c r="D344" s="3164" t="s">
        <v>504</v>
      </c>
      <c r="E344" s="1519">
        <v>17015000</v>
      </c>
      <c r="F344" s="3148">
        <v>20278500</v>
      </c>
      <c r="G344" s="3147">
        <v>17770234.030000001</v>
      </c>
      <c r="H344" s="1517">
        <f t="shared" si="20"/>
        <v>0.87630909731982154</v>
      </c>
    </row>
    <row r="345" spans="1:8" s="1421" customFormat="1" ht="16.5" hidden="1" customHeight="1">
      <c r="A345" s="1246"/>
      <c r="B345" s="1332"/>
      <c r="C345" s="3165" t="s">
        <v>548</v>
      </c>
      <c r="D345" s="3164" t="s">
        <v>547</v>
      </c>
      <c r="E345" s="1519">
        <v>0</v>
      </c>
      <c r="F345" s="3148"/>
      <c r="G345" s="3147"/>
      <c r="H345" s="1517" t="e">
        <f t="shared" si="20"/>
        <v>#DIV/0!</v>
      </c>
    </row>
    <row r="346" spans="1:8" s="1421" customFormat="1" ht="17.100000000000001" customHeight="1">
      <c r="A346" s="1246"/>
      <c r="B346" s="1332"/>
      <c r="C346" s="3165" t="s">
        <v>546</v>
      </c>
      <c r="D346" s="3164" t="s">
        <v>545</v>
      </c>
      <c r="E346" s="1519">
        <v>1455000</v>
      </c>
      <c r="F346" s="3148">
        <v>1130000</v>
      </c>
      <c r="G346" s="3147">
        <v>1002330.72</v>
      </c>
      <c r="H346" s="1517">
        <f t="shared" si="20"/>
        <v>0.88701833628318583</v>
      </c>
    </row>
    <row r="347" spans="1:8" s="1421" customFormat="1" ht="29.25" customHeight="1">
      <c r="A347" s="1246"/>
      <c r="B347" s="1332"/>
      <c r="C347" s="3165" t="s">
        <v>544</v>
      </c>
      <c r="D347" s="3164" t="s">
        <v>543</v>
      </c>
      <c r="E347" s="1519">
        <v>23000</v>
      </c>
      <c r="F347" s="3148">
        <v>23000</v>
      </c>
      <c r="G347" s="3147">
        <v>20942.27</v>
      </c>
      <c r="H347" s="1517">
        <f t="shared" si="20"/>
        <v>0.91053347826086961</v>
      </c>
    </row>
    <row r="348" spans="1:8" s="1421" customFormat="1" ht="17.100000000000001" hidden="1" customHeight="1">
      <c r="A348" s="1246"/>
      <c r="B348" s="1332"/>
      <c r="C348" s="3165" t="s">
        <v>542</v>
      </c>
      <c r="D348" s="3164" t="s">
        <v>541</v>
      </c>
      <c r="E348" s="1519">
        <v>0</v>
      </c>
      <c r="F348" s="3148"/>
      <c r="G348" s="3147"/>
      <c r="H348" s="1517" t="e">
        <f t="shared" si="20"/>
        <v>#DIV/0!</v>
      </c>
    </row>
    <row r="349" spans="1:8" s="1421" customFormat="1" ht="17.100000000000001" hidden="1" customHeight="1">
      <c r="A349" s="1246"/>
      <c r="B349" s="1332"/>
      <c r="C349" s="3165" t="s">
        <v>540</v>
      </c>
      <c r="D349" s="3164" t="s">
        <v>539</v>
      </c>
      <c r="E349" s="1519">
        <v>0</v>
      </c>
      <c r="F349" s="3148"/>
      <c r="G349" s="3147"/>
      <c r="H349" s="1517" t="e">
        <f t="shared" si="20"/>
        <v>#DIV/0!</v>
      </c>
    </row>
    <row r="350" spans="1:8" s="1421" customFormat="1" ht="17.100000000000001" customHeight="1">
      <c r="A350" s="1246"/>
      <c r="B350" s="1332"/>
      <c r="C350" s="3165" t="s">
        <v>538</v>
      </c>
      <c r="D350" s="3164" t="s">
        <v>537</v>
      </c>
      <c r="E350" s="1519">
        <v>1094000</v>
      </c>
      <c r="F350" s="3148">
        <v>804000</v>
      </c>
      <c r="G350" s="3147">
        <v>526246.04</v>
      </c>
      <c r="H350" s="1517">
        <f t="shared" si="20"/>
        <v>0.65453487562189061</v>
      </c>
    </row>
    <row r="351" spans="1:8" s="1421" customFormat="1" ht="17.100000000000001" hidden="1" customHeight="1">
      <c r="A351" s="1246"/>
      <c r="B351" s="1332"/>
      <c r="C351" s="3165" t="s">
        <v>536</v>
      </c>
      <c r="D351" s="3164" t="s">
        <v>535</v>
      </c>
      <c r="E351" s="1519">
        <v>0</v>
      </c>
      <c r="F351" s="3148"/>
      <c r="G351" s="3147"/>
      <c r="H351" s="1517" t="e">
        <f t="shared" si="20"/>
        <v>#DIV/0!</v>
      </c>
    </row>
    <row r="352" spans="1:8" s="1421" customFormat="1" ht="17.100000000000001" customHeight="1">
      <c r="A352" s="1246"/>
      <c r="B352" s="1332"/>
      <c r="C352" s="3165" t="s">
        <v>534</v>
      </c>
      <c r="D352" s="3164" t="s">
        <v>533</v>
      </c>
      <c r="E352" s="1519">
        <v>2000</v>
      </c>
      <c r="F352" s="3148">
        <v>127000</v>
      </c>
      <c r="G352" s="3147">
        <v>120774</v>
      </c>
      <c r="H352" s="1517">
        <f t="shared" si="20"/>
        <v>0.95097637795275591</v>
      </c>
    </row>
    <row r="353" spans="1:8" s="1421" customFormat="1" ht="16.5" customHeight="1">
      <c r="A353" s="1246"/>
      <c r="B353" s="1332"/>
      <c r="C353" s="3165" t="s">
        <v>978</v>
      </c>
      <c r="D353" s="3164" t="s">
        <v>977</v>
      </c>
      <c r="E353" s="1519">
        <v>2000</v>
      </c>
      <c r="F353" s="3148">
        <v>6140</v>
      </c>
      <c r="G353" s="3147">
        <v>4652</v>
      </c>
      <c r="H353" s="1517">
        <f t="shared" si="20"/>
        <v>0.75765472312703586</v>
      </c>
    </row>
    <row r="354" spans="1:8" s="1421" customFormat="1" ht="17.100000000000001" customHeight="1">
      <c r="A354" s="1246"/>
      <c r="B354" s="1332"/>
      <c r="C354" s="3165" t="s">
        <v>893</v>
      </c>
      <c r="D354" s="3164" t="s">
        <v>892</v>
      </c>
      <c r="E354" s="1519">
        <v>0</v>
      </c>
      <c r="F354" s="3148">
        <v>300</v>
      </c>
      <c r="G354" s="3147">
        <v>40</v>
      </c>
      <c r="H354" s="1517">
        <f t="shared" si="20"/>
        <v>0.13333333333333333</v>
      </c>
    </row>
    <row r="355" spans="1:8" s="1421" customFormat="1" ht="17.100000000000001" customHeight="1">
      <c r="A355" s="1246"/>
      <c r="B355" s="1332"/>
      <c r="C355" s="3165" t="s">
        <v>664</v>
      </c>
      <c r="D355" s="3164" t="s">
        <v>671</v>
      </c>
      <c r="E355" s="1519">
        <v>70000</v>
      </c>
      <c r="F355" s="3148">
        <v>146550</v>
      </c>
      <c r="G355" s="3147">
        <v>101647.86</v>
      </c>
      <c r="H355" s="1517">
        <f t="shared" si="20"/>
        <v>0.69360532241555783</v>
      </c>
    </row>
    <row r="356" spans="1:8" s="1421" customFormat="1" ht="17.100000000000001" customHeight="1">
      <c r="A356" s="1246"/>
      <c r="B356" s="1332"/>
      <c r="C356" s="3165" t="s">
        <v>903</v>
      </c>
      <c r="D356" s="3164" t="s">
        <v>902</v>
      </c>
      <c r="E356" s="1519">
        <v>0</v>
      </c>
      <c r="F356" s="3148">
        <v>127797</v>
      </c>
      <c r="G356" s="3147">
        <v>127796.58</v>
      </c>
      <c r="H356" s="1517">
        <f t="shared" si="20"/>
        <v>0.99999671353787645</v>
      </c>
    </row>
    <row r="357" spans="1:8" s="1421" customFormat="1" ht="17.100000000000001" customHeight="1">
      <c r="A357" s="1246"/>
      <c r="B357" s="1332"/>
      <c r="C357" s="3165" t="s">
        <v>1016</v>
      </c>
      <c r="D357" s="3164" t="s">
        <v>1015</v>
      </c>
      <c r="E357" s="1519">
        <v>10000</v>
      </c>
      <c r="F357" s="3148">
        <v>42000</v>
      </c>
      <c r="G357" s="3147">
        <v>29402</v>
      </c>
      <c r="H357" s="1517">
        <f t="shared" si="20"/>
        <v>0.70004761904761903</v>
      </c>
    </row>
    <row r="358" spans="1:8" s="1421" customFormat="1" ht="24.75" hidden="1" customHeight="1">
      <c r="A358" s="1246"/>
      <c r="B358" s="1332"/>
      <c r="C358" s="3165" t="s">
        <v>1014</v>
      </c>
      <c r="D358" s="3164" t="s">
        <v>1013</v>
      </c>
      <c r="E358" s="1519">
        <v>0</v>
      </c>
      <c r="F358" s="3148"/>
      <c r="G358" s="3147"/>
      <c r="H358" s="1517" t="e">
        <f t="shared" si="20"/>
        <v>#DIV/0!</v>
      </c>
    </row>
    <row r="359" spans="1:8" s="1421" customFormat="1" ht="17.100000000000001" customHeight="1">
      <c r="A359" s="1246"/>
      <c r="B359" s="1332"/>
      <c r="C359" s="3165" t="s">
        <v>746</v>
      </c>
      <c r="D359" s="3164" t="s">
        <v>726</v>
      </c>
      <c r="E359" s="1519">
        <v>20240</v>
      </c>
      <c r="F359" s="3148">
        <v>159420</v>
      </c>
      <c r="G359" s="3147">
        <v>134027.57999999999</v>
      </c>
      <c r="H359" s="1517">
        <f t="shared" si="20"/>
        <v>0.8407199849454271</v>
      </c>
    </row>
    <row r="360" spans="1:8" s="1421" customFormat="1" ht="19.5" hidden="1" customHeight="1">
      <c r="A360" s="1246"/>
      <c r="B360" s="1332"/>
      <c r="C360" s="3165" t="s">
        <v>532</v>
      </c>
      <c r="D360" s="3164" t="s">
        <v>531</v>
      </c>
      <c r="E360" s="1519">
        <v>0</v>
      </c>
      <c r="F360" s="3155"/>
      <c r="G360" s="3154"/>
      <c r="H360" s="1578" t="e">
        <f t="shared" si="20"/>
        <v>#DIV/0!</v>
      </c>
    </row>
    <row r="361" spans="1:8" s="1421" customFormat="1" ht="17.100000000000001" hidden="1" customHeight="1">
      <c r="A361" s="1246"/>
      <c r="B361" s="1332"/>
      <c r="C361" s="1385"/>
      <c r="D361" s="1385"/>
      <c r="E361" s="1235"/>
      <c r="F361" s="3155"/>
      <c r="G361" s="3154"/>
      <c r="H361" s="1578" t="e">
        <f t="shared" si="20"/>
        <v>#DIV/0!</v>
      </c>
    </row>
    <row r="362" spans="1:8" s="1421" customFormat="1" ht="17.100000000000001" hidden="1" customHeight="1">
      <c r="A362" s="1246"/>
      <c r="B362" s="1332"/>
      <c r="C362" s="5402" t="s">
        <v>498</v>
      </c>
      <c r="D362" s="5402"/>
      <c r="E362" s="1519">
        <v>0</v>
      </c>
      <c r="F362" s="3155"/>
      <c r="G362" s="3154"/>
      <c r="H362" s="1578" t="e">
        <f t="shared" si="20"/>
        <v>#DIV/0!</v>
      </c>
    </row>
    <row r="363" spans="1:8" s="1421" customFormat="1" ht="17.100000000000001" hidden="1" customHeight="1">
      <c r="A363" s="1246"/>
      <c r="B363" s="1332"/>
      <c r="C363" s="3163" t="s">
        <v>530</v>
      </c>
      <c r="D363" s="3162" t="s">
        <v>529</v>
      </c>
      <c r="E363" s="3161">
        <v>0</v>
      </c>
      <c r="F363" s="3155"/>
      <c r="G363" s="3154"/>
      <c r="H363" s="1578" t="e">
        <f t="shared" si="20"/>
        <v>#DIV/0!</v>
      </c>
    </row>
    <row r="364" spans="1:8" s="1421" customFormat="1" ht="17.100000000000001" customHeight="1">
      <c r="A364" s="1246"/>
      <c r="B364" s="1332"/>
      <c r="C364" s="3157"/>
      <c r="D364" s="3160"/>
      <c r="E364" s="1748"/>
      <c r="F364" s="3155"/>
      <c r="G364" s="3154"/>
      <c r="H364" s="1578"/>
    </row>
    <row r="365" spans="1:8" s="1421" customFormat="1" ht="17.100000000000001" hidden="1" customHeight="1">
      <c r="A365" s="1246"/>
      <c r="B365" s="1332"/>
      <c r="C365" s="5403" t="s">
        <v>526</v>
      </c>
      <c r="D365" s="5404"/>
      <c r="E365" s="3158">
        <v>0</v>
      </c>
      <c r="F365" s="3155"/>
      <c r="G365" s="3154"/>
      <c r="H365" s="1578" t="e">
        <f t="shared" ref="H365:H383" si="21">G365/F365</f>
        <v>#DIV/0!</v>
      </c>
    </row>
    <row r="366" spans="1:8" s="1421" customFormat="1" ht="57.75" hidden="1" customHeight="1">
      <c r="A366" s="1246"/>
      <c r="B366" s="1332"/>
      <c r="C366" s="2991" t="s">
        <v>767</v>
      </c>
      <c r="D366" s="3159" t="s">
        <v>618</v>
      </c>
      <c r="E366" s="3158">
        <v>0</v>
      </c>
      <c r="F366" s="3155"/>
      <c r="G366" s="3154"/>
      <c r="H366" s="1578" t="e">
        <f t="shared" si="21"/>
        <v>#DIV/0!</v>
      </c>
    </row>
    <row r="367" spans="1:8" s="1421" customFormat="1" ht="17.100000000000001" hidden="1" customHeight="1">
      <c r="A367" s="1246"/>
      <c r="B367" s="1332"/>
      <c r="C367" s="3157"/>
      <c r="D367" s="3156"/>
      <c r="E367" s="1303"/>
      <c r="F367" s="3155"/>
      <c r="G367" s="3154"/>
      <c r="H367" s="1578" t="e">
        <f t="shared" si="21"/>
        <v>#DIV/0!</v>
      </c>
    </row>
    <row r="368" spans="1:8" s="1421" customFormat="1" ht="17.100000000000001" customHeight="1">
      <c r="A368" s="1246"/>
      <c r="B368" s="1332"/>
      <c r="C368" s="5205" t="s">
        <v>487</v>
      </c>
      <c r="D368" s="5205"/>
      <c r="E368" s="1253">
        <f>SUM(E369)</f>
        <v>393749310</v>
      </c>
      <c r="F368" s="1253">
        <f>SUM(F369)</f>
        <v>313684170</v>
      </c>
      <c r="G368" s="1252">
        <f>SUM(G369)</f>
        <v>274017060.55000001</v>
      </c>
      <c r="H368" s="1520">
        <f t="shared" si="21"/>
        <v>0.87354443340255272</v>
      </c>
    </row>
    <row r="369" spans="1:8" s="1421" customFormat="1" ht="17.100000000000001" customHeight="1">
      <c r="A369" s="1246"/>
      <c r="B369" s="1332"/>
      <c r="C369" s="5390" t="s">
        <v>752</v>
      </c>
      <c r="D369" s="5390"/>
      <c r="E369" s="1519">
        <f>SUM(E370:E381)</f>
        <v>393749310</v>
      </c>
      <c r="F369" s="1519">
        <f>SUM(F370:F381)</f>
        <v>313684170</v>
      </c>
      <c r="G369" s="1518">
        <f>SUM(G370:G381)</f>
        <v>274017060.55000001</v>
      </c>
      <c r="H369" s="1517">
        <f t="shared" si="21"/>
        <v>0.87354443340255272</v>
      </c>
    </row>
    <row r="370" spans="1:8" s="1421" customFormat="1" ht="17.100000000000001" customHeight="1">
      <c r="A370" s="1246"/>
      <c r="B370" s="1332"/>
      <c r="C370" s="3153" t="s">
        <v>579</v>
      </c>
      <c r="D370" s="3150" t="s">
        <v>576</v>
      </c>
      <c r="E370" s="3149">
        <v>146266358</v>
      </c>
      <c r="F370" s="3148">
        <v>107313815</v>
      </c>
      <c r="G370" s="3147">
        <v>85253893.189999998</v>
      </c>
      <c r="H370" s="3146">
        <f t="shared" si="21"/>
        <v>0.79443539669146979</v>
      </c>
    </row>
    <row r="371" spans="1:8" s="1421" customFormat="1" ht="17.100000000000001" customHeight="1">
      <c r="A371" s="1332"/>
      <c r="B371" s="1332"/>
      <c r="C371" s="2331" t="s">
        <v>578</v>
      </c>
      <c r="D371" s="2302" t="s">
        <v>576</v>
      </c>
      <c r="E371" s="1295">
        <v>171200556</v>
      </c>
      <c r="F371" s="2278">
        <v>132843370</v>
      </c>
      <c r="G371" s="1362">
        <v>127428814.11</v>
      </c>
      <c r="H371" s="1208">
        <f t="shared" si="21"/>
        <v>0.95924105290312944</v>
      </c>
    </row>
    <row r="372" spans="1:8" s="1421" customFormat="1" ht="17.100000000000001" customHeight="1">
      <c r="A372" s="1246"/>
      <c r="B372" s="1332"/>
      <c r="C372" s="3145" t="s">
        <v>954</v>
      </c>
      <c r="D372" s="3152" t="s">
        <v>576</v>
      </c>
      <c r="E372" s="3149">
        <v>0</v>
      </c>
      <c r="F372" s="3148">
        <v>1208392</v>
      </c>
      <c r="G372" s="3147">
        <v>1186535</v>
      </c>
      <c r="H372" s="3146">
        <f t="shared" si="21"/>
        <v>0.98191232646359794</v>
      </c>
    </row>
    <row r="373" spans="1:8" s="1421" customFormat="1" ht="17.100000000000001" customHeight="1">
      <c r="A373" s="1246"/>
      <c r="B373" s="1332"/>
      <c r="C373" s="3145" t="s">
        <v>577</v>
      </c>
      <c r="D373" s="3152" t="s">
        <v>576</v>
      </c>
      <c r="E373" s="3149">
        <v>59987396</v>
      </c>
      <c r="F373" s="3148">
        <v>23569815</v>
      </c>
      <c r="G373" s="3147">
        <v>22612156.969999999</v>
      </c>
      <c r="H373" s="3146">
        <f t="shared" si="21"/>
        <v>0.95936930221980943</v>
      </c>
    </row>
    <row r="374" spans="1:8" s="1421" customFormat="1" ht="17.100000000000001" customHeight="1">
      <c r="A374" s="1246"/>
      <c r="B374" s="1332"/>
      <c r="C374" s="3145" t="s">
        <v>644</v>
      </c>
      <c r="D374" s="3152" t="s">
        <v>643</v>
      </c>
      <c r="E374" s="3149">
        <v>7045000</v>
      </c>
      <c r="F374" s="3148">
        <v>22390579</v>
      </c>
      <c r="G374" s="3147">
        <v>18718596.789999999</v>
      </c>
      <c r="H374" s="3146">
        <f t="shared" si="21"/>
        <v>0.83600324895573264</v>
      </c>
    </row>
    <row r="375" spans="1:8" s="1421" customFormat="1" ht="17.100000000000001" customHeight="1">
      <c r="A375" s="1369"/>
      <c r="B375" s="1368"/>
      <c r="C375" s="3151" t="s">
        <v>670</v>
      </c>
      <c r="D375" s="3150" t="s">
        <v>643</v>
      </c>
      <c r="E375" s="3149">
        <v>7650000</v>
      </c>
      <c r="F375" s="3148">
        <v>7710374</v>
      </c>
      <c r="G375" s="3147">
        <v>6015760.8700000001</v>
      </c>
      <c r="H375" s="3146">
        <f t="shared" si="21"/>
        <v>0.78021648106823349</v>
      </c>
    </row>
    <row r="376" spans="1:8" s="1421" customFormat="1" ht="17.100000000000001" hidden="1" customHeight="1">
      <c r="A376" s="1246"/>
      <c r="B376" s="1332"/>
      <c r="C376" s="2331" t="s">
        <v>722</v>
      </c>
      <c r="D376" s="2302" t="s">
        <v>643</v>
      </c>
      <c r="E376" s="1295">
        <v>0</v>
      </c>
      <c r="F376" s="2278"/>
      <c r="G376" s="1362"/>
      <c r="H376" s="1208" t="e">
        <f t="shared" si="21"/>
        <v>#DIV/0!</v>
      </c>
    </row>
    <row r="377" spans="1:8" s="1421" customFormat="1" ht="17.100000000000001" customHeight="1">
      <c r="A377" s="1246"/>
      <c r="B377" s="1332"/>
      <c r="C377" s="3145" t="s">
        <v>669</v>
      </c>
      <c r="D377" s="3144" t="s">
        <v>643</v>
      </c>
      <c r="E377" s="1519">
        <v>1350000</v>
      </c>
      <c r="F377" s="3135">
        <v>1360656</v>
      </c>
      <c r="G377" s="3134">
        <v>1061604.8799999999</v>
      </c>
      <c r="H377" s="1517">
        <f t="shared" si="21"/>
        <v>0.78021548429581022</v>
      </c>
    </row>
    <row r="378" spans="1:8" s="1421" customFormat="1" ht="27" customHeight="1">
      <c r="A378" s="1246"/>
      <c r="B378" s="1332"/>
      <c r="C378" s="3143" t="s">
        <v>1050</v>
      </c>
      <c r="D378" s="3142" t="s">
        <v>1049</v>
      </c>
      <c r="E378" s="3141">
        <v>0</v>
      </c>
      <c r="F378" s="3140">
        <v>601470</v>
      </c>
      <c r="G378" s="3139">
        <v>318570</v>
      </c>
      <c r="H378" s="3138">
        <f t="shared" si="21"/>
        <v>0.52965235173824132</v>
      </c>
    </row>
    <row r="379" spans="1:8" s="1421" customFormat="1" ht="51">
      <c r="A379" s="1246"/>
      <c r="B379" s="1332"/>
      <c r="C379" s="3133" t="s">
        <v>122</v>
      </c>
      <c r="D379" s="3137" t="s">
        <v>765</v>
      </c>
      <c r="E379" s="1519">
        <v>0</v>
      </c>
      <c r="F379" s="3135">
        <v>15132024</v>
      </c>
      <c r="G379" s="3134">
        <v>10860981.880000001</v>
      </c>
      <c r="H379" s="1517">
        <f t="shared" si="21"/>
        <v>0.71774812675422672</v>
      </c>
    </row>
    <row r="380" spans="1:8" s="1421" customFormat="1" ht="38.25">
      <c r="A380" s="1332"/>
      <c r="B380" s="1332"/>
      <c r="C380" s="1265" t="s">
        <v>1048</v>
      </c>
      <c r="D380" s="2668" t="s">
        <v>1047</v>
      </c>
      <c r="E380" s="1295">
        <v>250000</v>
      </c>
      <c r="F380" s="1363">
        <v>928675</v>
      </c>
      <c r="G380" s="1362">
        <v>560146.86</v>
      </c>
      <c r="H380" s="1208">
        <f t="shared" si="21"/>
        <v>0.60316780359113786</v>
      </c>
    </row>
    <row r="381" spans="1:8" s="1421" customFormat="1" ht="38.25">
      <c r="A381" s="1246"/>
      <c r="B381" s="1332"/>
      <c r="C381" s="1265" t="s">
        <v>1046</v>
      </c>
      <c r="D381" s="3136" t="s">
        <v>1045</v>
      </c>
      <c r="E381" s="1519">
        <v>0</v>
      </c>
      <c r="F381" s="3135">
        <v>625000</v>
      </c>
      <c r="G381" s="3134">
        <v>0</v>
      </c>
      <c r="H381" s="1517">
        <f t="shared" si="21"/>
        <v>0</v>
      </c>
    </row>
    <row r="382" spans="1:8" s="1421" customFormat="1" ht="51" hidden="1">
      <c r="A382" s="1246"/>
      <c r="B382" s="1332"/>
      <c r="C382" s="1265" t="s">
        <v>976</v>
      </c>
      <c r="D382" s="1530" t="s">
        <v>764</v>
      </c>
      <c r="E382" s="1519">
        <v>0</v>
      </c>
      <c r="F382" s="3129"/>
      <c r="G382" s="3128"/>
      <c r="H382" s="1578" t="e">
        <f t="shared" si="21"/>
        <v>#DIV/0!</v>
      </c>
    </row>
    <row r="383" spans="1:8" s="1421" customFormat="1" ht="51" hidden="1">
      <c r="A383" s="1246"/>
      <c r="B383" s="1332"/>
      <c r="C383" s="3133" t="s">
        <v>295</v>
      </c>
      <c r="D383" s="1530" t="s">
        <v>764</v>
      </c>
      <c r="E383" s="1519">
        <v>0</v>
      </c>
      <c r="F383" s="3129"/>
      <c r="G383" s="3128"/>
      <c r="H383" s="1578" t="e">
        <f t="shared" si="21"/>
        <v>#DIV/0!</v>
      </c>
    </row>
    <row r="384" spans="1:8" s="1421" customFormat="1" ht="16.5" customHeight="1">
      <c r="A384" s="1246"/>
      <c r="B384" s="1332"/>
      <c r="C384" s="3132"/>
      <c r="D384" s="3131"/>
      <c r="E384" s="3130"/>
      <c r="F384" s="3129"/>
      <c r="G384" s="3128"/>
      <c r="H384" s="1578"/>
    </row>
    <row r="385" spans="1:8" s="1421" customFormat="1" ht="16.5" customHeight="1">
      <c r="A385" s="1246"/>
      <c r="B385" s="1332"/>
      <c r="C385" s="5391" t="s">
        <v>580</v>
      </c>
      <c r="D385" s="5392"/>
      <c r="E385" s="1538">
        <f>SUM(E386:E394)</f>
        <v>254949539</v>
      </c>
      <c r="F385" s="3127">
        <f>SUM(F386:F394)</f>
        <v>208316669</v>
      </c>
      <c r="G385" s="3126">
        <f>SUM(G386:G394)</f>
        <v>185446063.93999997</v>
      </c>
      <c r="H385" s="1536">
        <f t="shared" ref="H385:H391" si="22">G385/F385</f>
        <v>0.89021231392673605</v>
      </c>
    </row>
    <row r="386" spans="1:8" s="1421" customFormat="1" ht="17.100000000000001" customHeight="1">
      <c r="A386" s="1246"/>
      <c r="B386" s="1332"/>
      <c r="C386" s="3125" t="s">
        <v>579</v>
      </c>
      <c r="D386" s="3124" t="s">
        <v>576</v>
      </c>
      <c r="E386" s="1519">
        <v>13761587</v>
      </c>
      <c r="F386" s="3123">
        <v>23156459</v>
      </c>
      <c r="G386" s="3122">
        <v>13614230.84</v>
      </c>
      <c r="H386" s="1517">
        <f t="shared" si="22"/>
        <v>0.58792369075081818</v>
      </c>
    </row>
    <row r="387" spans="1:8" s="1421" customFormat="1" ht="17.100000000000001" customHeight="1">
      <c r="A387" s="1246"/>
      <c r="B387" s="1332"/>
      <c r="C387" s="3125" t="s">
        <v>578</v>
      </c>
      <c r="D387" s="3124" t="s">
        <v>576</v>
      </c>
      <c r="E387" s="1519">
        <v>171200556</v>
      </c>
      <c r="F387" s="3123">
        <v>132843370</v>
      </c>
      <c r="G387" s="3122">
        <v>127428814.11</v>
      </c>
      <c r="H387" s="1517">
        <f t="shared" si="22"/>
        <v>0.95924105290312944</v>
      </c>
    </row>
    <row r="388" spans="1:8" s="1421" customFormat="1" ht="17.100000000000001" customHeight="1">
      <c r="A388" s="1246"/>
      <c r="B388" s="1332"/>
      <c r="C388" s="3125" t="s">
        <v>954</v>
      </c>
      <c r="D388" s="3124" t="s">
        <v>576</v>
      </c>
      <c r="E388" s="3103">
        <v>0</v>
      </c>
      <c r="F388" s="3121">
        <v>1208392</v>
      </c>
      <c r="G388" s="3120">
        <v>1186535</v>
      </c>
      <c r="H388" s="3101">
        <f t="shared" si="22"/>
        <v>0.98191232646359794</v>
      </c>
    </row>
    <row r="389" spans="1:8" s="1421" customFormat="1" ht="17.100000000000001" customHeight="1">
      <c r="A389" s="1246"/>
      <c r="B389" s="1332"/>
      <c r="C389" s="2960" t="s">
        <v>577</v>
      </c>
      <c r="D389" s="2959" t="s">
        <v>576</v>
      </c>
      <c r="E389" s="1519">
        <v>59987396</v>
      </c>
      <c r="F389" s="3123">
        <v>23569815</v>
      </c>
      <c r="G389" s="3122">
        <v>22612156.969999999</v>
      </c>
      <c r="H389" s="1517">
        <f t="shared" si="22"/>
        <v>0.95936930221980943</v>
      </c>
    </row>
    <row r="390" spans="1:8" s="1421" customFormat="1" ht="17.100000000000001" customHeight="1">
      <c r="A390" s="1246"/>
      <c r="B390" s="1332"/>
      <c r="C390" s="2968" t="s">
        <v>644</v>
      </c>
      <c r="D390" s="2967" t="s">
        <v>643</v>
      </c>
      <c r="E390" s="3103">
        <v>1000000</v>
      </c>
      <c r="F390" s="3121">
        <v>3335579</v>
      </c>
      <c r="G390" s="3120">
        <v>2665979.39</v>
      </c>
      <c r="H390" s="3101">
        <f t="shared" si="22"/>
        <v>0.79925535866486752</v>
      </c>
    </row>
    <row r="391" spans="1:8" s="1421" customFormat="1" ht="17.100000000000001" customHeight="1">
      <c r="A391" s="1246"/>
      <c r="B391" s="1332"/>
      <c r="C391" s="2331" t="s">
        <v>670</v>
      </c>
      <c r="D391" s="2302" t="s">
        <v>643</v>
      </c>
      <c r="E391" s="3103">
        <v>7650000</v>
      </c>
      <c r="F391" s="3121">
        <v>7710374</v>
      </c>
      <c r="G391" s="3120">
        <v>6015760.8700000001</v>
      </c>
      <c r="H391" s="3101">
        <f t="shared" si="22"/>
        <v>0.78021648106823349</v>
      </c>
    </row>
    <row r="392" spans="1:8" s="1421" customFormat="1" ht="17.100000000000001" hidden="1" customHeight="1">
      <c r="A392" s="1246"/>
      <c r="B392" s="1332"/>
      <c r="C392" s="3068" t="s">
        <v>722</v>
      </c>
      <c r="D392" s="2959" t="s">
        <v>643</v>
      </c>
      <c r="E392" s="1519">
        <v>0</v>
      </c>
      <c r="F392" s="3123"/>
      <c r="G392" s="3122"/>
      <c r="H392" s="1517"/>
    </row>
    <row r="393" spans="1:8" s="1421" customFormat="1" ht="17.100000000000001" customHeight="1">
      <c r="A393" s="1246"/>
      <c r="B393" s="1332"/>
      <c r="C393" s="2968" t="s">
        <v>669</v>
      </c>
      <c r="D393" s="2967" t="s">
        <v>643</v>
      </c>
      <c r="E393" s="3103">
        <v>1350000</v>
      </c>
      <c r="F393" s="3121">
        <v>1360656</v>
      </c>
      <c r="G393" s="3120">
        <v>1061604.8799999999</v>
      </c>
      <c r="H393" s="3101">
        <f t="shared" ref="H393:H400" si="23">G393/F393</f>
        <v>0.78021548429581022</v>
      </c>
    </row>
    <row r="394" spans="1:8" s="1421" customFormat="1" ht="48.75" customHeight="1" thickBot="1">
      <c r="A394" s="1332"/>
      <c r="B394" s="1332"/>
      <c r="C394" s="1265" t="s">
        <v>122</v>
      </c>
      <c r="D394" s="2668" t="s">
        <v>765</v>
      </c>
      <c r="E394" s="1295">
        <v>0</v>
      </c>
      <c r="F394" s="3121">
        <v>15132024</v>
      </c>
      <c r="G394" s="3120">
        <v>10860981.880000001</v>
      </c>
      <c r="H394" s="3101">
        <f t="shared" si="23"/>
        <v>0.71774812675422672</v>
      </c>
    </row>
    <row r="395" spans="1:8" ht="51.75" hidden="1" customHeight="1" thickBot="1">
      <c r="A395" s="1413"/>
      <c r="B395" s="1321"/>
      <c r="C395" s="3119" t="s">
        <v>976</v>
      </c>
      <c r="D395" s="3113" t="s">
        <v>764</v>
      </c>
      <c r="E395" s="3118">
        <v>0</v>
      </c>
      <c r="F395" s="3117"/>
      <c r="G395" s="3116"/>
      <c r="H395" s="3115" t="e">
        <f t="shared" si="23"/>
        <v>#DIV/0!</v>
      </c>
    </row>
    <row r="396" spans="1:8" ht="56.25" hidden="1" customHeight="1" thickBot="1">
      <c r="A396" s="1413"/>
      <c r="B396" s="1321"/>
      <c r="C396" s="3114" t="s">
        <v>295</v>
      </c>
      <c r="D396" s="3113" t="s">
        <v>764</v>
      </c>
      <c r="E396" s="1579">
        <v>0</v>
      </c>
      <c r="F396" s="2944"/>
      <c r="G396" s="2943"/>
      <c r="H396" s="2974" t="e">
        <f t="shared" si="23"/>
        <v>#DIV/0!</v>
      </c>
    </row>
    <row r="397" spans="1:8" ht="15" customHeight="1" thickBot="1">
      <c r="A397" s="1246"/>
      <c r="B397" s="1259" t="s">
        <v>1044</v>
      </c>
      <c r="C397" s="1340"/>
      <c r="D397" s="1339" t="s">
        <v>1043</v>
      </c>
      <c r="E397" s="1316">
        <f>SUM(E398,E402)</f>
        <v>1315716</v>
      </c>
      <c r="F397" s="1316">
        <f>SUM(F398,F402)</f>
        <v>4407003</v>
      </c>
      <c r="G397" s="1315">
        <f>SUM(G398,G402)</f>
        <v>4245752.92</v>
      </c>
      <c r="H397" s="1254">
        <f t="shared" si="23"/>
        <v>0.96341049007681634</v>
      </c>
    </row>
    <row r="398" spans="1:8" ht="15" customHeight="1">
      <c r="A398" s="1246"/>
      <c r="B398" s="3076"/>
      <c r="C398" s="5173" t="s">
        <v>490</v>
      </c>
      <c r="D398" s="5173"/>
      <c r="E398" s="3085">
        <f t="shared" ref="E398:G399" si="24">SUM(E399)</f>
        <v>0</v>
      </c>
      <c r="F398" s="3085">
        <f t="shared" si="24"/>
        <v>50000</v>
      </c>
      <c r="G398" s="3084">
        <f t="shared" si="24"/>
        <v>50000</v>
      </c>
      <c r="H398" s="1237">
        <f t="shared" si="23"/>
        <v>1</v>
      </c>
    </row>
    <row r="399" spans="1:8" ht="15" customHeight="1">
      <c r="A399" s="1246"/>
      <c r="B399" s="1707"/>
      <c r="C399" s="5360" t="s">
        <v>489</v>
      </c>
      <c r="D399" s="5360"/>
      <c r="E399" s="3110">
        <f t="shared" si="24"/>
        <v>0</v>
      </c>
      <c r="F399" s="3110">
        <f t="shared" si="24"/>
        <v>50000</v>
      </c>
      <c r="G399" s="3112">
        <f t="shared" si="24"/>
        <v>50000</v>
      </c>
      <c r="H399" s="3101">
        <f t="shared" si="23"/>
        <v>1</v>
      </c>
    </row>
    <row r="400" spans="1:8" ht="27.75" customHeight="1">
      <c r="A400" s="1246"/>
      <c r="B400" s="1707"/>
      <c r="C400" s="3111" t="s">
        <v>90</v>
      </c>
      <c r="D400" s="2955" t="s">
        <v>501</v>
      </c>
      <c r="E400" s="3110">
        <v>0</v>
      </c>
      <c r="F400" s="3106">
        <v>50000</v>
      </c>
      <c r="G400" s="3105">
        <v>50000</v>
      </c>
      <c r="H400" s="3101">
        <f t="shared" si="23"/>
        <v>1</v>
      </c>
    </row>
    <row r="401" spans="1:143" ht="16.5" customHeight="1">
      <c r="A401" s="1246"/>
      <c r="B401" s="1707"/>
      <c r="C401" s="3109"/>
      <c r="D401" s="3108"/>
      <c r="E401" s="3107"/>
      <c r="F401" s="3106"/>
      <c r="G401" s="3105"/>
      <c r="H401" s="3101"/>
    </row>
    <row r="402" spans="1:143">
      <c r="A402" s="1246"/>
      <c r="B402" s="1246"/>
      <c r="C402" s="5393" t="s">
        <v>487</v>
      </c>
      <c r="D402" s="5206"/>
      <c r="E402" s="1253">
        <f t="shared" ref="E402:G403" si="25">SUM(E403)</f>
        <v>1315716</v>
      </c>
      <c r="F402" s="1253">
        <f t="shared" si="25"/>
        <v>4357003</v>
      </c>
      <c r="G402" s="1252">
        <f t="shared" si="25"/>
        <v>4195752.92</v>
      </c>
      <c r="H402" s="3104">
        <f t="shared" ref="H402:H416" si="26">G402/F402</f>
        <v>0.96299059697686684</v>
      </c>
    </row>
    <row r="403" spans="1:143" ht="16.5" customHeight="1">
      <c r="A403" s="1246"/>
      <c r="B403" s="1246"/>
      <c r="C403" s="5394" t="s">
        <v>486</v>
      </c>
      <c r="D403" s="5395"/>
      <c r="E403" s="3103">
        <f t="shared" si="25"/>
        <v>1315716</v>
      </c>
      <c r="F403" s="3103">
        <f t="shared" si="25"/>
        <v>4357003</v>
      </c>
      <c r="G403" s="3102">
        <f t="shared" si="25"/>
        <v>4195752.92</v>
      </c>
      <c r="H403" s="3101">
        <f t="shared" si="26"/>
        <v>0.96299059697686684</v>
      </c>
    </row>
    <row r="404" spans="1:143" ht="42" customHeight="1" thickBot="1">
      <c r="A404" s="1368"/>
      <c r="B404" s="1369"/>
      <c r="C404" s="2968" t="s">
        <v>485</v>
      </c>
      <c r="D404" s="2984" t="s">
        <v>484</v>
      </c>
      <c r="E404" s="1519">
        <v>1315716</v>
      </c>
      <c r="F404" s="2832">
        <v>4357003</v>
      </c>
      <c r="G404" s="2831">
        <v>4195752.92</v>
      </c>
      <c r="H404" s="1517">
        <f t="shared" si="26"/>
        <v>0.96299059697686684</v>
      </c>
    </row>
    <row r="405" spans="1:143" s="3093" customFormat="1" ht="17.25" hidden="1" customHeight="1" thickBot="1">
      <c r="A405" s="3100"/>
      <c r="B405" s="3099" t="s">
        <v>1042</v>
      </c>
      <c r="C405" s="3098"/>
      <c r="D405" s="3097" t="s">
        <v>1041</v>
      </c>
      <c r="E405" s="1593">
        <v>0</v>
      </c>
      <c r="F405" s="3096"/>
      <c r="G405" s="3095"/>
      <c r="H405" s="1416" t="e">
        <f t="shared" si="26"/>
        <v>#DIV/0!</v>
      </c>
      <c r="I405" s="3094"/>
      <c r="J405" s="3094"/>
      <c r="K405" s="3094"/>
      <c r="L405" s="3094"/>
      <c r="M405" s="3094"/>
      <c r="N405" s="3094"/>
      <c r="O405" s="3094"/>
      <c r="P405" s="3094"/>
      <c r="Q405" s="3094"/>
      <c r="R405" s="3094"/>
      <c r="S405" s="3094"/>
      <c r="T405" s="3094"/>
      <c r="U405" s="3094"/>
      <c r="V405" s="3094"/>
      <c r="W405" s="3094"/>
      <c r="X405" s="3094"/>
      <c r="Y405" s="3094"/>
      <c r="Z405" s="3094"/>
      <c r="AA405" s="3094"/>
      <c r="AB405" s="3094"/>
      <c r="AC405" s="3094"/>
      <c r="AD405" s="3094"/>
      <c r="AE405" s="3094"/>
      <c r="AF405" s="3094"/>
      <c r="AG405" s="3094"/>
      <c r="AH405" s="3094"/>
      <c r="AI405" s="3094"/>
      <c r="AJ405" s="3094"/>
      <c r="AK405" s="3094"/>
      <c r="AL405" s="3094"/>
      <c r="AM405" s="3094"/>
      <c r="AN405" s="3094"/>
      <c r="AO405" s="3094"/>
      <c r="AP405" s="3094"/>
      <c r="AQ405" s="3094"/>
      <c r="AR405" s="3094"/>
      <c r="AS405" s="3094"/>
      <c r="AT405" s="3094"/>
      <c r="AU405" s="3094"/>
      <c r="AV405" s="3094"/>
      <c r="AW405" s="3094"/>
      <c r="AX405" s="3094"/>
      <c r="AY405" s="3094"/>
      <c r="AZ405" s="3094"/>
      <c r="BA405" s="3094"/>
      <c r="BB405" s="3094"/>
      <c r="BC405" s="3094"/>
      <c r="BD405" s="3094"/>
      <c r="BE405" s="3094"/>
      <c r="BF405" s="3094"/>
      <c r="BG405" s="3094"/>
      <c r="BH405" s="3094"/>
      <c r="BI405" s="3094"/>
      <c r="BJ405" s="3094"/>
      <c r="BK405" s="3094"/>
      <c r="BL405" s="3094"/>
      <c r="BM405" s="3094"/>
      <c r="BN405" s="3094"/>
      <c r="BO405" s="3094"/>
      <c r="BP405" s="3094"/>
      <c r="BQ405" s="3094"/>
      <c r="BR405" s="3094"/>
      <c r="BS405" s="3094"/>
      <c r="BT405" s="3094"/>
      <c r="BU405" s="3094"/>
      <c r="BV405" s="3094"/>
      <c r="BW405" s="3094"/>
      <c r="BX405" s="3094"/>
      <c r="BY405" s="3094"/>
      <c r="BZ405" s="3094"/>
      <c r="CA405" s="3094"/>
      <c r="CB405" s="3094"/>
      <c r="CC405" s="3094"/>
      <c r="CD405" s="3094"/>
      <c r="CE405" s="3094"/>
      <c r="CF405" s="3094"/>
      <c r="CG405" s="3094"/>
      <c r="CH405" s="3094"/>
      <c r="CI405" s="3094"/>
      <c r="CJ405" s="3094"/>
      <c r="CK405" s="3094"/>
      <c r="CL405" s="3094"/>
      <c r="CM405" s="3094"/>
      <c r="CN405" s="3094"/>
      <c r="CO405" s="3094"/>
      <c r="CP405" s="3094"/>
      <c r="CQ405" s="3094"/>
      <c r="CR405" s="3094"/>
      <c r="CS405" s="3094"/>
      <c r="CT405" s="3094"/>
      <c r="CU405" s="3094"/>
      <c r="CV405" s="3094"/>
      <c r="CW405" s="3094"/>
      <c r="CX405" s="3094"/>
      <c r="CY405" s="3094"/>
      <c r="CZ405" s="3094"/>
      <c r="DA405" s="3094"/>
      <c r="DB405" s="3094"/>
      <c r="DC405" s="3094"/>
      <c r="DD405" s="3094"/>
      <c r="DE405" s="3094"/>
      <c r="DF405" s="3094"/>
      <c r="DG405" s="3094"/>
      <c r="DH405" s="3094"/>
      <c r="DI405" s="3094"/>
      <c r="DJ405" s="3094"/>
      <c r="DK405" s="3094"/>
      <c r="DL405" s="3094"/>
      <c r="DM405" s="3094"/>
      <c r="DN405" s="3094"/>
      <c r="DO405" s="3094"/>
      <c r="DP405" s="3094"/>
      <c r="DQ405" s="3094"/>
      <c r="DR405" s="3094"/>
      <c r="DS405" s="3094"/>
      <c r="DT405" s="3094"/>
      <c r="DU405" s="3094"/>
      <c r="DV405" s="3094"/>
      <c r="DW405" s="3094"/>
      <c r="DX405" s="3094"/>
      <c r="DY405" s="3094"/>
      <c r="DZ405" s="3094"/>
      <c r="EA405" s="3094"/>
      <c r="EB405" s="3094"/>
      <c r="EC405" s="3094"/>
      <c r="ED405" s="3094"/>
      <c r="EE405" s="3094"/>
      <c r="EF405" s="3094"/>
      <c r="EG405" s="3094"/>
      <c r="EH405" s="3094"/>
      <c r="EI405" s="3094"/>
      <c r="EJ405" s="3094"/>
      <c r="EK405" s="3094"/>
      <c r="EL405" s="3094"/>
      <c r="EM405" s="3094"/>
    </row>
    <row r="406" spans="1:143" s="3090" customFormat="1" ht="18" hidden="1" customHeight="1" thickBot="1">
      <c r="A406" s="1413"/>
      <c r="B406" s="5181"/>
      <c r="C406" s="5170" t="s">
        <v>1040</v>
      </c>
      <c r="D406" s="5170"/>
      <c r="E406" s="1581">
        <v>0</v>
      </c>
      <c r="F406" s="2944"/>
      <c r="G406" s="2943"/>
      <c r="H406" s="1578" t="e">
        <f t="shared" si="26"/>
        <v>#DIV/0!</v>
      </c>
      <c r="I406" s="1191"/>
      <c r="J406" s="1191"/>
      <c r="K406" s="1191"/>
      <c r="L406" s="1191"/>
      <c r="M406" s="1191"/>
      <c r="N406" s="1191"/>
      <c r="O406" s="1191"/>
      <c r="P406" s="1191"/>
      <c r="Q406" s="1191"/>
      <c r="R406" s="1191"/>
      <c r="S406" s="1191"/>
      <c r="T406" s="1191"/>
      <c r="U406" s="1191"/>
      <c r="V406" s="1191"/>
      <c r="W406" s="1191"/>
      <c r="X406" s="1191"/>
      <c r="Y406" s="1191"/>
      <c r="Z406" s="1191"/>
      <c r="AA406" s="1191"/>
      <c r="AB406" s="1191"/>
      <c r="AC406" s="1191"/>
      <c r="AD406" s="1191"/>
      <c r="AE406" s="1191"/>
      <c r="AF406" s="1191"/>
      <c r="AG406" s="1191"/>
      <c r="AH406" s="1191"/>
      <c r="AI406" s="1191"/>
      <c r="AJ406" s="1191"/>
      <c r="AK406" s="1191"/>
      <c r="AL406" s="1191"/>
      <c r="AM406" s="1191"/>
      <c r="AN406" s="1191"/>
      <c r="AO406" s="1191"/>
      <c r="AP406" s="1191"/>
      <c r="AQ406" s="1191"/>
      <c r="AR406" s="1191"/>
      <c r="AS406" s="1191"/>
      <c r="AT406" s="1191"/>
      <c r="AU406" s="1191"/>
      <c r="AV406" s="1191"/>
      <c r="AW406" s="1191"/>
      <c r="AX406" s="1191"/>
      <c r="AY406" s="1191"/>
      <c r="AZ406" s="1191"/>
      <c r="BA406" s="1191"/>
      <c r="BB406" s="1191"/>
      <c r="BC406" s="1191"/>
      <c r="BD406" s="1191"/>
      <c r="BE406" s="1191"/>
      <c r="BF406" s="1191"/>
      <c r="BG406" s="1191"/>
      <c r="BH406" s="1191"/>
      <c r="BI406" s="1191"/>
      <c r="BJ406" s="1191"/>
      <c r="BK406" s="1191"/>
      <c r="BL406" s="1191"/>
      <c r="BM406" s="1191"/>
      <c r="BN406" s="1191"/>
      <c r="BO406" s="1191"/>
      <c r="BP406" s="1191"/>
      <c r="BQ406" s="1191"/>
      <c r="BR406" s="1191"/>
      <c r="BS406" s="1191"/>
      <c r="BT406" s="1191"/>
      <c r="BU406" s="1191"/>
      <c r="BV406" s="1191"/>
      <c r="BW406" s="1191"/>
      <c r="BX406" s="1191"/>
      <c r="BY406" s="1191"/>
      <c r="BZ406" s="1191"/>
      <c r="CA406" s="1191"/>
      <c r="CB406" s="1191"/>
      <c r="CC406" s="1191"/>
      <c r="CD406" s="1191"/>
      <c r="CE406" s="1191"/>
      <c r="CF406" s="1191"/>
      <c r="CG406" s="1191"/>
      <c r="CH406" s="1191"/>
      <c r="CI406" s="1191"/>
      <c r="CJ406" s="1191"/>
      <c r="CK406" s="1191"/>
      <c r="CL406" s="1191"/>
      <c r="CM406" s="1191"/>
      <c r="CN406" s="1191"/>
      <c r="CO406" s="1191"/>
      <c r="CP406" s="1191"/>
      <c r="CQ406" s="1191"/>
      <c r="CR406" s="1191"/>
      <c r="CS406" s="1191"/>
      <c r="CT406" s="1191"/>
      <c r="CU406" s="1191"/>
      <c r="CV406" s="1191"/>
      <c r="CW406" s="1191"/>
      <c r="CX406" s="1191"/>
      <c r="CY406" s="1191"/>
      <c r="CZ406" s="1191"/>
      <c r="DA406" s="1191"/>
      <c r="DB406" s="1191"/>
      <c r="DC406" s="1191"/>
      <c r="DD406" s="1191"/>
      <c r="DE406" s="1191"/>
      <c r="DF406" s="1191"/>
      <c r="DG406" s="1191"/>
      <c r="DH406" s="1191"/>
      <c r="DI406" s="1191"/>
      <c r="DJ406" s="1191"/>
      <c r="DK406" s="1191"/>
      <c r="DL406" s="1191"/>
      <c r="DM406" s="1191"/>
      <c r="DN406" s="1191"/>
      <c r="DO406" s="1191"/>
      <c r="DP406" s="1191"/>
      <c r="DQ406" s="1191"/>
      <c r="DR406" s="1191"/>
      <c r="DS406" s="1191"/>
      <c r="DT406" s="1191"/>
      <c r="DU406" s="1191"/>
      <c r="DV406" s="1191"/>
      <c r="DW406" s="1191"/>
      <c r="DX406" s="1191"/>
      <c r="DY406" s="1191"/>
      <c r="DZ406" s="1191"/>
      <c r="EA406" s="1191"/>
      <c r="EB406" s="1191"/>
      <c r="EC406" s="1191"/>
      <c r="ED406" s="1191"/>
      <c r="EE406" s="1191"/>
      <c r="EF406" s="1191"/>
      <c r="EG406" s="1191"/>
      <c r="EH406" s="1191"/>
      <c r="EI406" s="1191"/>
      <c r="EJ406" s="1191"/>
      <c r="EK406" s="1191"/>
      <c r="EL406" s="1191"/>
      <c r="EM406" s="1191"/>
    </row>
    <row r="407" spans="1:143" s="3090" customFormat="1" ht="15" hidden="1" customHeight="1" thickBot="1">
      <c r="A407" s="1413"/>
      <c r="B407" s="5181"/>
      <c r="C407" s="5396" t="s">
        <v>1002</v>
      </c>
      <c r="D407" s="5396"/>
      <c r="E407" s="1579">
        <v>0</v>
      </c>
      <c r="F407" s="2944"/>
      <c r="G407" s="2943"/>
      <c r="H407" s="1578" t="e">
        <f t="shared" si="26"/>
        <v>#DIV/0!</v>
      </c>
      <c r="I407" s="1191"/>
      <c r="J407" s="1191"/>
      <c r="K407" s="1191"/>
      <c r="L407" s="1191"/>
      <c r="M407" s="1191"/>
      <c r="N407" s="1191"/>
      <c r="O407" s="1191"/>
      <c r="P407" s="1191"/>
      <c r="Q407" s="1191"/>
      <c r="R407" s="1191"/>
      <c r="S407" s="1191"/>
      <c r="T407" s="1191"/>
      <c r="U407" s="1191"/>
      <c r="V407" s="1191"/>
      <c r="W407" s="1191"/>
      <c r="X407" s="1191"/>
      <c r="Y407" s="1191"/>
      <c r="Z407" s="1191"/>
      <c r="AA407" s="1191"/>
      <c r="AB407" s="1191"/>
      <c r="AC407" s="1191"/>
      <c r="AD407" s="1191"/>
      <c r="AE407" s="1191"/>
      <c r="AF407" s="1191"/>
      <c r="AG407" s="1191"/>
      <c r="AH407" s="1191"/>
      <c r="AI407" s="1191"/>
      <c r="AJ407" s="1191"/>
      <c r="AK407" s="1191"/>
      <c r="AL407" s="1191"/>
      <c r="AM407" s="1191"/>
      <c r="AN407" s="1191"/>
      <c r="AO407" s="1191"/>
      <c r="AP407" s="1191"/>
      <c r="AQ407" s="1191"/>
      <c r="AR407" s="1191"/>
      <c r="AS407" s="1191"/>
      <c r="AT407" s="1191"/>
      <c r="AU407" s="1191"/>
      <c r="AV407" s="1191"/>
      <c r="AW407" s="1191"/>
      <c r="AX407" s="1191"/>
      <c r="AY407" s="1191"/>
      <c r="AZ407" s="1191"/>
      <c r="BA407" s="1191"/>
      <c r="BB407" s="1191"/>
      <c r="BC407" s="1191"/>
      <c r="BD407" s="1191"/>
      <c r="BE407" s="1191"/>
      <c r="BF407" s="1191"/>
      <c r="BG407" s="1191"/>
      <c r="BH407" s="1191"/>
      <c r="BI407" s="1191"/>
      <c r="BJ407" s="1191"/>
      <c r="BK407" s="1191"/>
      <c r="BL407" s="1191"/>
      <c r="BM407" s="1191"/>
      <c r="BN407" s="1191"/>
      <c r="BO407" s="1191"/>
      <c r="BP407" s="1191"/>
      <c r="BQ407" s="1191"/>
      <c r="BR407" s="1191"/>
      <c r="BS407" s="1191"/>
      <c r="BT407" s="1191"/>
      <c r="BU407" s="1191"/>
      <c r="BV407" s="1191"/>
      <c r="BW407" s="1191"/>
      <c r="BX407" s="1191"/>
      <c r="BY407" s="1191"/>
      <c r="BZ407" s="1191"/>
      <c r="CA407" s="1191"/>
      <c r="CB407" s="1191"/>
      <c r="CC407" s="1191"/>
      <c r="CD407" s="1191"/>
      <c r="CE407" s="1191"/>
      <c r="CF407" s="1191"/>
      <c r="CG407" s="1191"/>
      <c r="CH407" s="1191"/>
      <c r="CI407" s="1191"/>
      <c r="CJ407" s="1191"/>
      <c r="CK407" s="1191"/>
      <c r="CL407" s="1191"/>
      <c r="CM407" s="1191"/>
      <c r="CN407" s="1191"/>
      <c r="CO407" s="1191"/>
      <c r="CP407" s="1191"/>
      <c r="CQ407" s="1191"/>
      <c r="CR407" s="1191"/>
      <c r="CS407" s="1191"/>
      <c r="CT407" s="1191"/>
      <c r="CU407" s="1191"/>
      <c r="CV407" s="1191"/>
      <c r="CW407" s="1191"/>
      <c r="CX407" s="1191"/>
      <c r="CY407" s="1191"/>
      <c r="CZ407" s="1191"/>
      <c r="DA407" s="1191"/>
      <c r="DB407" s="1191"/>
      <c r="DC407" s="1191"/>
      <c r="DD407" s="1191"/>
      <c r="DE407" s="1191"/>
      <c r="DF407" s="1191"/>
      <c r="DG407" s="1191"/>
      <c r="DH407" s="1191"/>
      <c r="DI407" s="1191"/>
      <c r="DJ407" s="1191"/>
      <c r="DK407" s="1191"/>
      <c r="DL407" s="1191"/>
      <c r="DM407" s="1191"/>
      <c r="DN407" s="1191"/>
      <c r="DO407" s="1191"/>
      <c r="DP407" s="1191"/>
      <c r="DQ407" s="1191"/>
      <c r="DR407" s="1191"/>
      <c r="DS407" s="1191"/>
      <c r="DT407" s="1191"/>
      <c r="DU407" s="1191"/>
      <c r="DV407" s="1191"/>
      <c r="DW407" s="1191"/>
      <c r="DX407" s="1191"/>
      <c r="DY407" s="1191"/>
      <c r="DZ407" s="1191"/>
      <c r="EA407" s="1191"/>
      <c r="EB407" s="1191"/>
      <c r="EC407" s="1191"/>
      <c r="ED407" s="1191"/>
      <c r="EE407" s="1191"/>
      <c r="EF407" s="1191"/>
      <c r="EG407" s="1191"/>
      <c r="EH407" s="1191"/>
      <c r="EI407" s="1191"/>
      <c r="EJ407" s="1191"/>
      <c r="EK407" s="1191"/>
      <c r="EL407" s="1191"/>
      <c r="EM407" s="1191"/>
    </row>
    <row r="408" spans="1:143" s="3090" customFormat="1" ht="49.5" hidden="1" customHeight="1" thickBot="1">
      <c r="A408" s="1413"/>
      <c r="B408" s="5181"/>
      <c r="C408" s="3065" t="s">
        <v>485</v>
      </c>
      <c r="D408" s="3064" t="s">
        <v>484</v>
      </c>
      <c r="E408" s="2975">
        <v>0</v>
      </c>
      <c r="F408" s="3092"/>
      <c r="G408" s="3091"/>
      <c r="H408" s="2974" t="e">
        <f t="shared" si="26"/>
        <v>#DIV/0!</v>
      </c>
      <c r="I408" s="1191"/>
      <c r="J408" s="1191"/>
      <c r="K408" s="1191"/>
      <c r="L408" s="1191"/>
      <c r="M408" s="1191"/>
      <c r="N408" s="1191"/>
      <c r="O408" s="1191"/>
      <c r="P408" s="1191"/>
      <c r="Q408" s="1191"/>
      <c r="R408" s="1191"/>
      <c r="S408" s="1191"/>
      <c r="T408" s="1191"/>
      <c r="U408" s="1191"/>
      <c r="V408" s="1191"/>
      <c r="W408" s="1191"/>
      <c r="X408" s="1191"/>
      <c r="Y408" s="1191"/>
      <c r="Z408" s="1191"/>
      <c r="AA408" s="1191"/>
      <c r="AB408" s="1191"/>
      <c r="AC408" s="1191"/>
      <c r="AD408" s="1191"/>
      <c r="AE408" s="1191"/>
      <c r="AF408" s="1191"/>
      <c r="AG408" s="1191"/>
      <c r="AH408" s="1191"/>
      <c r="AI408" s="1191"/>
      <c r="AJ408" s="1191"/>
      <c r="AK408" s="1191"/>
      <c r="AL408" s="1191"/>
      <c r="AM408" s="1191"/>
      <c r="AN408" s="1191"/>
      <c r="AO408" s="1191"/>
      <c r="AP408" s="1191"/>
      <c r="AQ408" s="1191"/>
      <c r="AR408" s="1191"/>
      <c r="AS408" s="1191"/>
      <c r="AT408" s="1191"/>
      <c r="AU408" s="1191"/>
      <c r="AV408" s="1191"/>
      <c r="AW408" s="1191"/>
      <c r="AX408" s="1191"/>
      <c r="AY408" s="1191"/>
      <c r="AZ408" s="1191"/>
      <c r="BA408" s="1191"/>
      <c r="BB408" s="1191"/>
      <c r="BC408" s="1191"/>
      <c r="BD408" s="1191"/>
      <c r="BE408" s="1191"/>
      <c r="BF408" s="1191"/>
      <c r="BG408" s="1191"/>
      <c r="BH408" s="1191"/>
      <c r="BI408" s="1191"/>
      <c r="BJ408" s="1191"/>
      <c r="BK408" s="1191"/>
      <c r="BL408" s="1191"/>
      <c r="BM408" s="1191"/>
      <c r="BN408" s="1191"/>
      <c r="BO408" s="1191"/>
      <c r="BP408" s="1191"/>
      <c r="BQ408" s="1191"/>
      <c r="BR408" s="1191"/>
      <c r="BS408" s="1191"/>
      <c r="BT408" s="1191"/>
      <c r="BU408" s="1191"/>
      <c r="BV408" s="1191"/>
      <c r="BW408" s="1191"/>
      <c r="BX408" s="1191"/>
      <c r="BY408" s="1191"/>
      <c r="BZ408" s="1191"/>
      <c r="CA408" s="1191"/>
      <c r="CB408" s="1191"/>
      <c r="CC408" s="1191"/>
      <c r="CD408" s="1191"/>
      <c r="CE408" s="1191"/>
      <c r="CF408" s="1191"/>
      <c r="CG408" s="1191"/>
      <c r="CH408" s="1191"/>
      <c r="CI408" s="1191"/>
      <c r="CJ408" s="1191"/>
      <c r="CK408" s="1191"/>
      <c r="CL408" s="1191"/>
      <c r="CM408" s="1191"/>
      <c r="CN408" s="1191"/>
      <c r="CO408" s="1191"/>
      <c r="CP408" s="1191"/>
      <c r="CQ408" s="1191"/>
      <c r="CR408" s="1191"/>
      <c r="CS408" s="1191"/>
      <c r="CT408" s="1191"/>
      <c r="CU408" s="1191"/>
      <c r="CV408" s="1191"/>
      <c r="CW408" s="1191"/>
      <c r="CX408" s="1191"/>
      <c r="CY408" s="1191"/>
      <c r="CZ408" s="1191"/>
      <c r="DA408" s="1191"/>
      <c r="DB408" s="1191"/>
      <c r="DC408" s="1191"/>
      <c r="DD408" s="1191"/>
      <c r="DE408" s="1191"/>
      <c r="DF408" s="1191"/>
      <c r="DG408" s="1191"/>
      <c r="DH408" s="1191"/>
      <c r="DI408" s="1191"/>
      <c r="DJ408" s="1191"/>
      <c r="DK408" s="1191"/>
      <c r="DL408" s="1191"/>
      <c r="DM408" s="1191"/>
      <c r="DN408" s="1191"/>
      <c r="DO408" s="1191"/>
      <c r="DP408" s="1191"/>
      <c r="DQ408" s="1191"/>
      <c r="DR408" s="1191"/>
      <c r="DS408" s="1191"/>
      <c r="DT408" s="1191"/>
      <c r="DU408" s="1191"/>
      <c r="DV408" s="1191"/>
      <c r="DW408" s="1191"/>
      <c r="DX408" s="1191"/>
      <c r="DY408" s="1191"/>
      <c r="DZ408" s="1191"/>
      <c r="EA408" s="1191"/>
      <c r="EB408" s="1191"/>
      <c r="EC408" s="1191"/>
      <c r="ED408" s="1191"/>
      <c r="EE408" s="1191"/>
      <c r="EF408" s="1191"/>
      <c r="EG408" s="1191"/>
      <c r="EH408" s="1191"/>
      <c r="EI408" s="1191"/>
      <c r="EJ408" s="1191"/>
      <c r="EK408" s="1191"/>
      <c r="EL408" s="1191"/>
      <c r="EM408" s="1191"/>
    </row>
    <row r="409" spans="1:143" ht="15" customHeight="1" thickBot="1">
      <c r="A409" s="1332"/>
      <c r="B409" s="1259" t="s">
        <v>1039</v>
      </c>
      <c r="C409" s="1340"/>
      <c r="D409" s="1339" t="s">
        <v>1038</v>
      </c>
      <c r="E409" s="1256">
        <f t="shared" ref="E409:G411" si="27">SUM(E410)</f>
        <v>1000000</v>
      </c>
      <c r="F409" s="1256">
        <f t="shared" si="27"/>
        <v>1011205</v>
      </c>
      <c r="G409" s="1255">
        <f t="shared" si="27"/>
        <v>974761.23</v>
      </c>
      <c r="H409" s="1254">
        <f t="shared" si="26"/>
        <v>0.96396005755509517</v>
      </c>
    </row>
    <row r="410" spans="1:143" ht="14.25" customHeight="1">
      <c r="A410" s="1246"/>
      <c r="B410" s="1332"/>
      <c r="C410" s="5383" t="s">
        <v>487</v>
      </c>
      <c r="D410" s="5384"/>
      <c r="E410" s="1239">
        <f t="shared" si="27"/>
        <v>1000000</v>
      </c>
      <c r="F410" s="1239">
        <f t="shared" si="27"/>
        <v>1011205</v>
      </c>
      <c r="G410" s="1238">
        <f t="shared" si="27"/>
        <v>974761.23</v>
      </c>
      <c r="H410" s="1237">
        <f t="shared" si="26"/>
        <v>0.96396005755509517</v>
      </c>
    </row>
    <row r="411" spans="1:143" ht="16.5" customHeight="1">
      <c r="A411" s="1246"/>
      <c r="B411" s="1332"/>
      <c r="C411" s="5331" t="s">
        <v>486</v>
      </c>
      <c r="D411" s="5338"/>
      <c r="E411" s="1519">
        <f t="shared" si="27"/>
        <v>1000000</v>
      </c>
      <c r="F411" s="1519">
        <f t="shared" si="27"/>
        <v>1011205</v>
      </c>
      <c r="G411" s="1518">
        <f t="shared" si="27"/>
        <v>974761.23</v>
      </c>
      <c r="H411" s="1517">
        <f t="shared" si="26"/>
        <v>0.96396005755509517</v>
      </c>
    </row>
    <row r="412" spans="1:143" ht="41.25" customHeight="1" thickBot="1">
      <c r="A412" s="1246"/>
      <c r="B412" s="1348"/>
      <c r="C412" s="3089" t="s">
        <v>485</v>
      </c>
      <c r="D412" s="3088" t="s">
        <v>484</v>
      </c>
      <c r="E412" s="1228">
        <v>1000000</v>
      </c>
      <c r="F412" s="1227">
        <v>1011205</v>
      </c>
      <c r="G412" s="1226">
        <v>974761.23</v>
      </c>
      <c r="H412" s="1199">
        <f t="shared" si="26"/>
        <v>0.96396005755509517</v>
      </c>
    </row>
    <row r="413" spans="1:143" ht="15.75" customHeight="1" thickBot="1">
      <c r="A413" s="1321"/>
      <c r="B413" s="1475" t="s">
        <v>1037</v>
      </c>
      <c r="C413" s="3087"/>
      <c r="D413" s="3086" t="s">
        <v>1036</v>
      </c>
      <c r="E413" s="1482">
        <f>SUM(E414,E418)</f>
        <v>200000</v>
      </c>
      <c r="F413" s="1482">
        <f>SUM(F414,F418)</f>
        <v>407500</v>
      </c>
      <c r="G413" s="1481">
        <f>SUM(G414,G418)</f>
        <v>161500</v>
      </c>
      <c r="H413" s="1480">
        <f t="shared" si="26"/>
        <v>0.39631901840490796</v>
      </c>
    </row>
    <row r="414" spans="1:143" ht="15.75" customHeight="1">
      <c r="A414" s="1413"/>
      <c r="B414" s="5199"/>
      <c r="C414" s="5386" t="s">
        <v>490</v>
      </c>
      <c r="D414" s="5387"/>
      <c r="E414" s="3085">
        <f t="shared" ref="E414:G415" si="28">SUM(E415)</f>
        <v>0</v>
      </c>
      <c r="F414" s="3085">
        <f t="shared" si="28"/>
        <v>100000</v>
      </c>
      <c r="G414" s="3084">
        <f t="shared" si="28"/>
        <v>100000</v>
      </c>
      <c r="H414" s="1237">
        <f t="shared" si="26"/>
        <v>1</v>
      </c>
    </row>
    <row r="415" spans="1:143" ht="15" customHeight="1">
      <c r="A415" s="1413"/>
      <c r="B415" s="5200"/>
      <c r="C415" s="5360" t="s">
        <v>489</v>
      </c>
      <c r="D415" s="5360"/>
      <c r="E415" s="2155">
        <f t="shared" si="28"/>
        <v>0</v>
      </c>
      <c r="F415" s="2155">
        <f t="shared" si="28"/>
        <v>100000</v>
      </c>
      <c r="G415" s="2154">
        <f t="shared" si="28"/>
        <v>100000</v>
      </c>
      <c r="H415" s="1517">
        <f t="shared" si="26"/>
        <v>1</v>
      </c>
    </row>
    <row r="416" spans="1:143" ht="25.5" customHeight="1">
      <c r="A416" s="1413"/>
      <c r="B416" s="5200"/>
      <c r="C416" s="3083" t="s">
        <v>90</v>
      </c>
      <c r="D416" s="2955" t="s">
        <v>501</v>
      </c>
      <c r="E416" s="2155">
        <v>0</v>
      </c>
      <c r="F416" s="2832">
        <v>100000</v>
      </c>
      <c r="G416" s="2831">
        <v>100000</v>
      </c>
      <c r="H416" s="1517">
        <f t="shared" si="26"/>
        <v>1</v>
      </c>
    </row>
    <row r="417" spans="1:8" ht="15.75" customHeight="1">
      <c r="A417" s="1413"/>
      <c r="B417" s="5200"/>
      <c r="C417" s="3082"/>
      <c r="D417" s="3081"/>
      <c r="E417" s="3080"/>
      <c r="F417" s="2832"/>
      <c r="G417" s="2831"/>
      <c r="H417" s="1517"/>
    </row>
    <row r="418" spans="1:8" ht="13.5" customHeight="1">
      <c r="A418" s="1413"/>
      <c r="B418" s="5200"/>
      <c r="C418" s="5255" t="s">
        <v>487</v>
      </c>
      <c r="D418" s="5255"/>
      <c r="E418" s="1253">
        <f t="shared" ref="E418:G419" si="29">SUM(E419)</f>
        <v>200000</v>
      </c>
      <c r="F418" s="1253">
        <f t="shared" si="29"/>
        <v>307500</v>
      </c>
      <c r="G418" s="1252">
        <f t="shared" si="29"/>
        <v>61500</v>
      </c>
      <c r="H418" s="1520">
        <f t="shared" ref="H418:H442" si="30">G418/F418</f>
        <v>0.2</v>
      </c>
    </row>
    <row r="419" spans="1:8" ht="13.5" customHeight="1">
      <c r="A419" s="1413"/>
      <c r="B419" s="5200"/>
      <c r="C419" s="5331" t="s">
        <v>486</v>
      </c>
      <c r="D419" s="5338"/>
      <c r="E419" s="1519">
        <f t="shared" si="29"/>
        <v>200000</v>
      </c>
      <c r="F419" s="1519">
        <f t="shared" si="29"/>
        <v>307500</v>
      </c>
      <c r="G419" s="1518">
        <f t="shared" si="29"/>
        <v>61500</v>
      </c>
      <c r="H419" s="1517">
        <f t="shared" si="30"/>
        <v>0.2</v>
      </c>
    </row>
    <row r="420" spans="1:8" ht="21.75" customHeight="1" thickBot="1">
      <c r="A420" s="1413"/>
      <c r="B420" s="5385"/>
      <c r="C420" s="3079" t="s">
        <v>579</v>
      </c>
      <c r="D420" s="3078" t="s">
        <v>576</v>
      </c>
      <c r="E420" s="1228">
        <v>200000</v>
      </c>
      <c r="F420" s="2832">
        <v>307500</v>
      </c>
      <c r="G420" s="2831">
        <v>61500</v>
      </c>
      <c r="H420" s="3077">
        <f t="shared" si="30"/>
        <v>0.2</v>
      </c>
    </row>
    <row r="421" spans="1:8" s="1421" customFormat="1" ht="18" customHeight="1" thickBot="1">
      <c r="A421" s="1413"/>
      <c r="B421" s="1259" t="s">
        <v>1035</v>
      </c>
      <c r="C421" s="1447"/>
      <c r="D421" s="1339" t="s">
        <v>783</v>
      </c>
      <c r="E421" s="1256">
        <f>SUM(E430)</f>
        <v>78773155</v>
      </c>
      <c r="F421" s="1256">
        <f>SUM(F430)</f>
        <v>87925890</v>
      </c>
      <c r="G421" s="1255">
        <f>SUM(G430)</f>
        <v>87660642.799999997</v>
      </c>
      <c r="H421" s="1254">
        <f t="shared" si="30"/>
        <v>0.99698328672021397</v>
      </c>
    </row>
    <row r="422" spans="1:8" s="1421" customFormat="1" ht="18" hidden="1" customHeight="1" thickBot="1">
      <c r="A422" s="1413"/>
      <c r="B422" s="3076"/>
      <c r="C422" s="5370" t="s">
        <v>490</v>
      </c>
      <c r="D422" s="5371"/>
      <c r="E422" s="1239">
        <f t="shared" ref="E422:G423" si="31">SUM(E423)</f>
        <v>0</v>
      </c>
      <c r="F422" s="1239">
        <f t="shared" si="31"/>
        <v>0</v>
      </c>
      <c r="G422" s="1238">
        <f t="shared" si="31"/>
        <v>0</v>
      </c>
      <c r="H422" s="1237" t="e">
        <f t="shared" si="30"/>
        <v>#DIV/0!</v>
      </c>
    </row>
    <row r="423" spans="1:8" s="1421" customFormat="1" ht="18" hidden="1" customHeight="1">
      <c r="A423" s="1413"/>
      <c r="B423" s="3073"/>
      <c r="C423" s="5372" t="s">
        <v>514</v>
      </c>
      <c r="D423" s="5373"/>
      <c r="E423" s="1519">
        <f t="shared" si="31"/>
        <v>0</v>
      </c>
      <c r="F423" s="1519">
        <f t="shared" si="31"/>
        <v>0</v>
      </c>
      <c r="G423" s="1518">
        <f t="shared" si="31"/>
        <v>0</v>
      </c>
      <c r="H423" s="1520" t="e">
        <f t="shared" si="30"/>
        <v>#DIV/0!</v>
      </c>
    </row>
    <row r="424" spans="1:8" s="1421" customFormat="1" ht="18" hidden="1" customHeight="1">
      <c r="A424" s="1413"/>
      <c r="B424" s="1707"/>
      <c r="C424" s="5374"/>
      <c r="D424" s="5374"/>
      <c r="E424" s="3075"/>
      <c r="F424" s="3075"/>
      <c r="G424" s="3074"/>
      <c r="H424" s="1520" t="e">
        <f t="shared" si="30"/>
        <v>#DIV/0!</v>
      </c>
    </row>
    <row r="425" spans="1:8" s="1421" customFormat="1" ht="18" hidden="1" customHeight="1">
      <c r="A425" s="1413"/>
      <c r="B425" s="3073"/>
      <c r="C425" s="5372" t="s">
        <v>508</v>
      </c>
      <c r="D425" s="5373"/>
      <c r="E425" s="2155">
        <v>0</v>
      </c>
      <c r="F425" s="2155">
        <v>0</v>
      </c>
      <c r="G425" s="2154">
        <v>0</v>
      </c>
      <c r="H425" s="1520" t="e">
        <f t="shared" si="30"/>
        <v>#DIV/0!</v>
      </c>
    </row>
    <row r="426" spans="1:8" s="1421" customFormat="1" ht="18" hidden="1" customHeight="1">
      <c r="A426" s="1413"/>
      <c r="B426" s="3073"/>
      <c r="C426" s="3072" t="s">
        <v>552</v>
      </c>
      <c r="D426" s="3071" t="s">
        <v>551</v>
      </c>
      <c r="E426" s="2155">
        <v>0</v>
      </c>
      <c r="F426" s="2155">
        <v>0</v>
      </c>
      <c r="G426" s="2154">
        <v>0</v>
      </c>
      <c r="H426" s="1520" t="e">
        <f t="shared" si="30"/>
        <v>#DIV/0!</v>
      </c>
    </row>
    <row r="427" spans="1:8" s="1421" customFormat="1" ht="18" hidden="1" customHeight="1">
      <c r="A427" s="1413"/>
      <c r="B427" s="3073"/>
      <c r="C427" s="3072"/>
      <c r="D427" s="3071"/>
      <c r="E427" s="2155"/>
      <c r="F427" s="2155"/>
      <c r="G427" s="2154"/>
      <c r="H427" s="1520" t="e">
        <f t="shared" si="30"/>
        <v>#DIV/0!</v>
      </c>
    </row>
    <row r="428" spans="1:8" s="1421" customFormat="1" ht="18" hidden="1" customHeight="1">
      <c r="A428" s="1413"/>
      <c r="B428" s="1707"/>
      <c r="C428" s="5375" t="s">
        <v>489</v>
      </c>
      <c r="D428" s="5376"/>
      <c r="E428" s="2155">
        <v>0</v>
      </c>
      <c r="F428" s="2155">
        <v>0</v>
      </c>
      <c r="G428" s="2154">
        <v>0</v>
      </c>
      <c r="H428" s="1520" t="e">
        <f t="shared" si="30"/>
        <v>#DIV/0!</v>
      </c>
    </row>
    <row r="429" spans="1:8" s="1421" customFormat="1" ht="43.5" hidden="1" customHeight="1">
      <c r="A429" s="1413"/>
      <c r="B429" s="1707"/>
      <c r="C429" s="3070" t="s">
        <v>90</v>
      </c>
      <c r="D429" s="3069" t="s">
        <v>501</v>
      </c>
      <c r="E429" s="2155">
        <v>0</v>
      </c>
      <c r="F429" s="4508">
        <v>0</v>
      </c>
      <c r="G429" s="2154">
        <v>0</v>
      </c>
      <c r="H429" s="1520" t="e">
        <f t="shared" si="30"/>
        <v>#DIV/0!</v>
      </c>
    </row>
    <row r="430" spans="1:8" s="1421" customFormat="1" ht="15.75" customHeight="1">
      <c r="A430" s="1413"/>
      <c r="B430" s="1332"/>
      <c r="C430" s="5255" t="s">
        <v>487</v>
      </c>
      <c r="D430" s="5255"/>
      <c r="E430" s="1239">
        <f t="shared" ref="E430:G431" si="32">SUM(E431)</f>
        <v>78773155</v>
      </c>
      <c r="F430" s="4509">
        <f t="shared" si="32"/>
        <v>87925890</v>
      </c>
      <c r="G430" s="4506">
        <f t="shared" si="32"/>
        <v>87660642.799999997</v>
      </c>
      <c r="H430" s="1520">
        <f t="shared" si="30"/>
        <v>0.99698328672021397</v>
      </c>
    </row>
    <row r="431" spans="1:8" s="1421" customFormat="1" ht="15.75" customHeight="1">
      <c r="A431" s="1413"/>
      <c r="B431" s="1332"/>
      <c r="C431" s="5331" t="s">
        <v>486</v>
      </c>
      <c r="D431" s="5338"/>
      <c r="E431" s="3066">
        <f t="shared" si="32"/>
        <v>78773155</v>
      </c>
      <c r="F431" s="4511">
        <f>SUM(F433)</f>
        <v>87925890</v>
      </c>
      <c r="G431" s="4512">
        <f>SUM(G433)</f>
        <v>87660642.799999997</v>
      </c>
      <c r="H431" s="1517">
        <f t="shared" si="30"/>
        <v>0.99698328672021397</v>
      </c>
    </row>
    <row r="432" spans="1:8" s="1421" customFormat="1" ht="15.75" customHeight="1">
      <c r="A432" s="1413"/>
      <c r="B432" s="1332"/>
      <c r="C432" s="3068" t="s">
        <v>579</v>
      </c>
      <c r="D432" s="3067" t="s">
        <v>576</v>
      </c>
      <c r="E432" s="3066">
        <v>78773155</v>
      </c>
      <c r="F432" s="4523">
        <v>0</v>
      </c>
      <c r="G432" s="4524">
        <v>0</v>
      </c>
      <c r="H432" s="1517"/>
    </row>
    <row r="433" spans="1:8" ht="27" customHeight="1" thickBot="1">
      <c r="A433" s="1413"/>
      <c r="B433" s="2143"/>
      <c r="C433" s="3068" t="s">
        <v>1050</v>
      </c>
      <c r="D433" s="3067" t="s">
        <v>1049</v>
      </c>
      <c r="E433" s="3066">
        <v>0</v>
      </c>
      <c r="F433" s="4510">
        <v>87925890</v>
      </c>
      <c r="G433" s="4507">
        <v>87660642.799999997</v>
      </c>
      <c r="H433" s="1517">
        <f t="shared" si="30"/>
        <v>0.99698328672021397</v>
      </c>
    </row>
    <row r="434" spans="1:8" ht="18.75" customHeight="1" thickBot="1">
      <c r="A434" s="1413"/>
      <c r="B434" s="1259" t="s">
        <v>1034</v>
      </c>
      <c r="C434" s="2557"/>
      <c r="D434" s="2556" t="s">
        <v>49</v>
      </c>
      <c r="E434" s="2855">
        <f>SUM(E435,E452)</f>
        <v>795603</v>
      </c>
      <c r="F434" s="2855">
        <f>SUM(F435,F452)</f>
        <v>8790947</v>
      </c>
      <c r="G434" s="2854">
        <f>SUM(G435,G452)</f>
        <v>8784635.0099999998</v>
      </c>
      <c r="H434" s="1254">
        <f t="shared" si="30"/>
        <v>0.99928198975605242</v>
      </c>
    </row>
    <row r="435" spans="1:8" ht="17.100000000000001" customHeight="1">
      <c r="A435" s="1413"/>
      <c r="B435" s="2555"/>
      <c r="C435" s="5224" t="s">
        <v>490</v>
      </c>
      <c r="D435" s="5225"/>
      <c r="E435" s="1552">
        <f>SUM(E436)</f>
        <v>795603</v>
      </c>
      <c r="F435" s="1552">
        <f>SUM(F436)</f>
        <v>790847</v>
      </c>
      <c r="G435" s="1551">
        <f>SUM(G436)</f>
        <v>784535.00999999989</v>
      </c>
      <c r="H435" s="1237">
        <f t="shared" si="30"/>
        <v>0.99201869641030427</v>
      </c>
    </row>
    <row r="436" spans="1:8" ht="17.100000000000001" customHeight="1">
      <c r="A436" s="1413"/>
      <c r="B436" s="2537"/>
      <c r="C436" s="5377" t="s">
        <v>514</v>
      </c>
      <c r="D436" s="5378"/>
      <c r="E436" s="1519">
        <f>SUM(E437,E444)</f>
        <v>795603</v>
      </c>
      <c r="F436" s="1519">
        <f>SUM(F437,F444)</f>
        <v>790847</v>
      </c>
      <c r="G436" s="1518">
        <f>SUM(G437,G444)</f>
        <v>784535.00999999989</v>
      </c>
      <c r="H436" s="1517">
        <f t="shared" si="30"/>
        <v>0.99201869641030427</v>
      </c>
    </row>
    <row r="437" spans="1:8" ht="17.100000000000001" customHeight="1">
      <c r="A437" s="1413"/>
      <c r="B437" s="2537"/>
      <c r="C437" s="5379" t="s">
        <v>513</v>
      </c>
      <c r="D437" s="5380"/>
      <c r="E437" s="1538">
        <f>SUM(E438:E442)</f>
        <v>630603</v>
      </c>
      <c r="F437" s="1538">
        <f>SUM(F438:F442)</f>
        <v>643642</v>
      </c>
      <c r="G437" s="1537">
        <f>SUM(G438:G442)</f>
        <v>637330.92999999993</v>
      </c>
      <c r="H437" s="1536">
        <f t="shared" si="30"/>
        <v>0.99019475111941102</v>
      </c>
    </row>
    <row r="438" spans="1:8" ht="17.100000000000001" customHeight="1">
      <c r="A438" s="1413"/>
      <c r="B438" s="2537"/>
      <c r="C438" s="2991" t="s">
        <v>566</v>
      </c>
      <c r="D438" s="3055" t="s">
        <v>565</v>
      </c>
      <c r="E438" s="1519">
        <v>491976</v>
      </c>
      <c r="F438" s="2832">
        <v>507606</v>
      </c>
      <c r="G438" s="2831">
        <v>505501.71</v>
      </c>
      <c r="H438" s="1517">
        <f t="shared" si="30"/>
        <v>0.99585448162551271</v>
      </c>
    </row>
    <row r="439" spans="1:8" ht="17.100000000000001" customHeight="1">
      <c r="A439" s="1413"/>
      <c r="B439" s="2537"/>
      <c r="C439" s="2991" t="s">
        <v>564</v>
      </c>
      <c r="D439" s="3055" t="s">
        <v>563</v>
      </c>
      <c r="E439" s="1519">
        <v>35109</v>
      </c>
      <c r="F439" s="2832">
        <v>35109</v>
      </c>
      <c r="G439" s="2831">
        <v>33967.71</v>
      </c>
      <c r="H439" s="1517">
        <f t="shared" si="30"/>
        <v>0.96749295052550621</v>
      </c>
    </row>
    <row r="440" spans="1:8" ht="17.100000000000001" customHeight="1">
      <c r="A440" s="1413"/>
      <c r="B440" s="2537"/>
      <c r="C440" s="2991" t="s">
        <v>512</v>
      </c>
      <c r="D440" s="3055" t="s">
        <v>511</v>
      </c>
      <c r="E440" s="1519">
        <v>90602</v>
      </c>
      <c r="F440" s="2832">
        <v>85222</v>
      </c>
      <c r="G440" s="2831">
        <v>83986.96</v>
      </c>
      <c r="H440" s="1517">
        <f t="shared" si="30"/>
        <v>0.98550796742625146</v>
      </c>
    </row>
    <row r="441" spans="1:8" ht="16.5" customHeight="1">
      <c r="A441" s="1413"/>
      <c r="B441" s="2537"/>
      <c r="C441" s="2991" t="s">
        <v>510</v>
      </c>
      <c r="D441" s="3055" t="s">
        <v>509</v>
      </c>
      <c r="E441" s="1519">
        <v>12916</v>
      </c>
      <c r="F441" s="2832">
        <v>13005</v>
      </c>
      <c r="G441" s="2831">
        <v>11348.08</v>
      </c>
      <c r="H441" s="1517">
        <f t="shared" si="30"/>
        <v>0.87259361783929257</v>
      </c>
    </row>
    <row r="442" spans="1:8" ht="16.5" customHeight="1">
      <c r="A442" s="1413"/>
      <c r="B442" s="2537"/>
      <c r="C442" s="3063" t="s">
        <v>562</v>
      </c>
      <c r="D442" s="2959" t="s">
        <v>561</v>
      </c>
      <c r="E442" s="1519">
        <v>0</v>
      </c>
      <c r="F442" s="2832">
        <v>2700</v>
      </c>
      <c r="G442" s="2831">
        <v>2526.4699999999998</v>
      </c>
      <c r="H442" s="1517">
        <f t="shared" si="30"/>
        <v>0.93572962962962958</v>
      </c>
    </row>
    <row r="443" spans="1:8" ht="15" customHeight="1">
      <c r="A443" s="1413"/>
      <c r="B443" s="2537"/>
      <c r="C443" s="3062"/>
      <c r="D443" s="3061"/>
      <c r="E443" s="1519"/>
      <c r="F443" s="2832"/>
      <c r="G443" s="2831"/>
      <c r="H443" s="1517"/>
    </row>
    <row r="444" spans="1:8" ht="17.100000000000001" customHeight="1">
      <c r="A444" s="1413"/>
      <c r="B444" s="2537"/>
      <c r="C444" s="5381" t="s">
        <v>508</v>
      </c>
      <c r="D444" s="5382"/>
      <c r="E444" s="1538">
        <f>SUM(E446)</f>
        <v>165000</v>
      </c>
      <c r="F444" s="1538">
        <f>SUM(F446)</f>
        <v>147205</v>
      </c>
      <c r="G444" s="1537">
        <f>SUM(G446)</f>
        <v>147204.07999999999</v>
      </c>
      <c r="H444" s="1536">
        <f t="shared" ref="H444:H450" si="33">G444/F444</f>
        <v>0.99999375021228887</v>
      </c>
    </row>
    <row r="445" spans="1:8" ht="17.100000000000001" hidden="1" customHeight="1">
      <c r="A445" s="1413"/>
      <c r="B445" s="2537"/>
      <c r="C445" s="2991" t="s">
        <v>667</v>
      </c>
      <c r="D445" s="3055" t="s">
        <v>666</v>
      </c>
      <c r="E445" s="1519">
        <v>0</v>
      </c>
      <c r="F445" s="2832"/>
      <c r="G445" s="2831"/>
      <c r="H445" s="1517" t="e">
        <f t="shared" si="33"/>
        <v>#DIV/0!</v>
      </c>
    </row>
    <row r="446" spans="1:8" ht="17.100000000000001" customHeight="1">
      <c r="A446" s="1413"/>
      <c r="B446" s="2537"/>
      <c r="C446" s="2991" t="s">
        <v>505</v>
      </c>
      <c r="D446" s="3055" t="s">
        <v>504</v>
      </c>
      <c r="E446" s="1519">
        <v>165000</v>
      </c>
      <c r="F446" s="2832">
        <v>147205</v>
      </c>
      <c r="G446" s="2831">
        <v>147204.07999999999</v>
      </c>
      <c r="H446" s="1517">
        <f t="shared" si="33"/>
        <v>0.99999375021228887</v>
      </c>
    </row>
    <row r="447" spans="1:8" ht="17.100000000000001" hidden="1" customHeight="1">
      <c r="A447" s="1413"/>
      <c r="B447" s="2537"/>
      <c r="C447" s="2991" t="s">
        <v>536</v>
      </c>
      <c r="D447" s="3055" t="s">
        <v>535</v>
      </c>
      <c r="E447" s="1519">
        <v>0</v>
      </c>
      <c r="F447" s="2832"/>
      <c r="G447" s="2831"/>
      <c r="H447" s="1517" t="e">
        <f t="shared" si="33"/>
        <v>#DIV/0!</v>
      </c>
    </row>
    <row r="448" spans="1:8" ht="17.100000000000001" hidden="1" customHeight="1">
      <c r="A448" s="1413"/>
      <c r="B448" s="2537"/>
      <c r="C448" s="2991"/>
      <c r="D448" s="3055"/>
      <c r="E448" s="1519"/>
      <c r="F448" s="2832"/>
      <c r="G448" s="2831"/>
      <c r="H448" s="1517" t="e">
        <f t="shared" si="33"/>
        <v>#DIV/0!</v>
      </c>
    </row>
    <row r="449" spans="1:8" ht="17.100000000000001" hidden="1" customHeight="1">
      <c r="A449" s="1413"/>
      <c r="B449" s="2537"/>
      <c r="C449" s="5331" t="s">
        <v>489</v>
      </c>
      <c r="D449" s="5362"/>
      <c r="E449" s="2155">
        <v>0</v>
      </c>
      <c r="F449" s="2832"/>
      <c r="G449" s="2831"/>
      <c r="H449" s="1517" t="e">
        <f t="shared" si="33"/>
        <v>#DIV/0!</v>
      </c>
    </row>
    <row r="450" spans="1:8" ht="27" hidden="1" customHeight="1">
      <c r="A450" s="1413"/>
      <c r="B450" s="2537"/>
      <c r="C450" s="3060" t="s">
        <v>90</v>
      </c>
      <c r="D450" s="3059" t="s">
        <v>501</v>
      </c>
      <c r="E450" s="2155">
        <v>0</v>
      </c>
      <c r="F450" s="2832"/>
      <c r="G450" s="2831"/>
      <c r="H450" s="1517" t="e">
        <f t="shared" si="33"/>
        <v>#DIV/0!</v>
      </c>
    </row>
    <row r="451" spans="1:8" ht="12.75" customHeight="1">
      <c r="A451" s="1441"/>
      <c r="B451" s="3058"/>
      <c r="C451" s="3057"/>
      <c r="D451" s="3056"/>
      <c r="E451" s="2155"/>
      <c r="F451" s="2832"/>
      <c r="G451" s="2831"/>
      <c r="H451" s="1517"/>
    </row>
    <row r="452" spans="1:8" ht="17.100000000000001" customHeight="1">
      <c r="A452" s="1413"/>
      <c r="B452" s="2537"/>
      <c r="C452" s="5388" t="s">
        <v>487</v>
      </c>
      <c r="D452" s="5389"/>
      <c r="E452" s="1253">
        <f>SUM(E456)</f>
        <v>0</v>
      </c>
      <c r="F452" s="1253">
        <f>SUM(F456)</f>
        <v>8000100</v>
      </c>
      <c r="G452" s="1252">
        <f>SUM(G456)</f>
        <v>8000100</v>
      </c>
      <c r="H452" s="1237">
        <f t="shared" ref="H452:H466" si="34">G452/F452</f>
        <v>1</v>
      </c>
    </row>
    <row r="453" spans="1:8" ht="17.100000000000001" hidden="1" customHeight="1">
      <c r="A453" s="1413"/>
      <c r="B453" s="2537"/>
      <c r="C453" s="5331" t="s">
        <v>1002</v>
      </c>
      <c r="D453" s="5362"/>
      <c r="E453" s="1519">
        <v>0</v>
      </c>
      <c r="F453" s="1519">
        <v>0</v>
      </c>
      <c r="G453" s="1518">
        <v>0</v>
      </c>
      <c r="H453" s="1517" t="e">
        <f t="shared" si="34"/>
        <v>#DIV/0!</v>
      </c>
    </row>
    <row r="454" spans="1:8" ht="42.75" hidden="1" customHeight="1">
      <c r="A454" s="1413"/>
      <c r="B454" s="2537"/>
      <c r="C454" s="2991" t="s">
        <v>485</v>
      </c>
      <c r="D454" s="3055" t="s">
        <v>484</v>
      </c>
      <c r="E454" s="1519">
        <v>0</v>
      </c>
      <c r="F454" s="1519">
        <v>0</v>
      </c>
      <c r="G454" s="1518">
        <v>0</v>
      </c>
      <c r="H454" s="1517" t="e">
        <f t="shared" si="34"/>
        <v>#DIV/0!</v>
      </c>
    </row>
    <row r="455" spans="1:8" ht="18" hidden="1" customHeight="1">
      <c r="A455" s="1413"/>
      <c r="B455" s="2537"/>
      <c r="C455" s="5368"/>
      <c r="D455" s="5369"/>
      <c r="E455" s="1519"/>
      <c r="F455" s="1519"/>
      <c r="G455" s="1518"/>
      <c r="H455" s="1517" t="e">
        <f t="shared" si="34"/>
        <v>#DIV/0!</v>
      </c>
    </row>
    <row r="456" spans="1:8" ht="18" customHeight="1">
      <c r="A456" s="1413"/>
      <c r="B456" s="2537"/>
      <c r="C456" s="5331" t="s">
        <v>830</v>
      </c>
      <c r="D456" s="5362"/>
      <c r="E456" s="1783">
        <f>SUM(E457)</f>
        <v>0</v>
      </c>
      <c r="F456" s="1783">
        <f>SUM(F457)</f>
        <v>8000100</v>
      </c>
      <c r="G456" s="1784">
        <f>SUM(G457)</f>
        <v>8000100</v>
      </c>
      <c r="H456" s="1517">
        <f t="shared" si="34"/>
        <v>1</v>
      </c>
    </row>
    <row r="457" spans="1:8" ht="40.5" customHeight="1" thickBot="1">
      <c r="A457" s="1691"/>
      <c r="B457" s="2534"/>
      <c r="C457" s="2928" t="s">
        <v>829</v>
      </c>
      <c r="D457" s="3054" t="s">
        <v>828</v>
      </c>
      <c r="E457" s="2449">
        <v>0</v>
      </c>
      <c r="F457" s="1227">
        <v>8000100</v>
      </c>
      <c r="G457" s="1226">
        <v>8000100</v>
      </c>
      <c r="H457" s="1199">
        <f t="shared" si="34"/>
        <v>1</v>
      </c>
    </row>
    <row r="458" spans="1:8" s="1225" customFormat="1" ht="17.100000000000001" customHeight="1" thickBot="1">
      <c r="A458" s="1345" t="s">
        <v>1033</v>
      </c>
      <c r="B458" s="1344"/>
      <c r="C458" s="1343"/>
      <c r="D458" s="1342" t="s">
        <v>1032</v>
      </c>
      <c r="E458" s="1224">
        <f>SUM(E459,E494)</f>
        <v>6044960</v>
      </c>
      <c r="F458" s="1224">
        <f>SUM(F459,F494)</f>
        <v>3041314</v>
      </c>
      <c r="G458" s="1223">
        <f>SUM(G459,G494)</f>
        <v>2932821.0700000003</v>
      </c>
      <c r="H458" s="1222">
        <f t="shared" si="34"/>
        <v>0.96432695538836188</v>
      </c>
    </row>
    <row r="459" spans="1:8" s="1225" customFormat="1" ht="17.100000000000001" customHeight="1" thickBot="1">
      <c r="A459" s="1413"/>
      <c r="B459" s="1259" t="s">
        <v>1031</v>
      </c>
      <c r="C459" s="1340"/>
      <c r="D459" s="1339" t="s">
        <v>136</v>
      </c>
      <c r="E459" s="1316">
        <f>SUM(E460)</f>
        <v>2445100</v>
      </c>
      <c r="F459" s="1316">
        <f>SUM(F460)</f>
        <v>2445100</v>
      </c>
      <c r="G459" s="1315">
        <f>SUM(G460)</f>
        <v>2378200.08</v>
      </c>
      <c r="H459" s="1254">
        <f t="shared" si="34"/>
        <v>0.9726391885812441</v>
      </c>
    </row>
    <row r="460" spans="1:8" s="1225" customFormat="1" ht="17.100000000000001" customHeight="1">
      <c r="A460" s="1413"/>
      <c r="B460" s="1332"/>
      <c r="C460" s="5173" t="s">
        <v>490</v>
      </c>
      <c r="D460" s="5173"/>
      <c r="E460" s="1253">
        <f>SUM(E461,E468)</f>
        <v>2445100</v>
      </c>
      <c r="F460" s="1253">
        <f>SUM(F461,F468)</f>
        <v>2445100</v>
      </c>
      <c r="G460" s="1252">
        <f>SUM(G461,G468)</f>
        <v>2378200.08</v>
      </c>
      <c r="H460" s="1237">
        <f t="shared" si="34"/>
        <v>0.9726391885812441</v>
      </c>
    </row>
    <row r="461" spans="1:8" s="1225" customFormat="1" ht="17.100000000000001" customHeight="1">
      <c r="A461" s="1413"/>
      <c r="B461" s="1332"/>
      <c r="C461" s="5333" t="s">
        <v>514</v>
      </c>
      <c r="D461" s="5333"/>
      <c r="E461" s="1519">
        <f>SUM(E462)</f>
        <v>1019100</v>
      </c>
      <c r="F461" s="1519">
        <f>SUM(F462)</f>
        <v>1019100</v>
      </c>
      <c r="G461" s="1518">
        <f>SUM(G462)</f>
        <v>986887.88</v>
      </c>
      <c r="H461" s="1517">
        <f t="shared" si="34"/>
        <v>0.96839160043175354</v>
      </c>
    </row>
    <row r="462" spans="1:8" s="1225" customFormat="1" ht="17.100000000000001" customHeight="1">
      <c r="A462" s="1413"/>
      <c r="B462" s="1332"/>
      <c r="C462" s="5339" t="s">
        <v>508</v>
      </c>
      <c r="D462" s="5339"/>
      <c r="E462" s="1538">
        <f>SUM(E463:E466)</f>
        <v>1019100</v>
      </c>
      <c r="F462" s="1538">
        <f>SUM(F463:F466)</f>
        <v>1019100</v>
      </c>
      <c r="G462" s="1537">
        <f>SUM(G463:G466)</f>
        <v>986887.88</v>
      </c>
      <c r="H462" s="1536">
        <f t="shared" si="34"/>
        <v>0.96839160043175354</v>
      </c>
    </row>
    <row r="463" spans="1:8" s="1225" customFormat="1" ht="17.100000000000001" customHeight="1">
      <c r="A463" s="1413"/>
      <c r="B463" s="1332"/>
      <c r="C463" s="3053" t="s">
        <v>507</v>
      </c>
      <c r="D463" s="3052" t="s">
        <v>506</v>
      </c>
      <c r="E463" s="1519">
        <v>119100</v>
      </c>
      <c r="F463" s="2832">
        <v>119100</v>
      </c>
      <c r="G463" s="2831">
        <v>103988.88</v>
      </c>
      <c r="H463" s="1517">
        <f t="shared" si="34"/>
        <v>0.87312241813602021</v>
      </c>
    </row>
    <row r="464" spans="1:8" s="1225" customFormat="1" ht="17.100000000000001" customHeight="1">
      <c r="A464" s="1413"/>
      <c r="B464" s="1332"/>
      <c r="C464" s="3053" t="s">
        <v>505</v>
      </c>
      <c r="D464" s="3052" t="s">
        <v>504</v>
      </c>
      <c r="E464" s="1519">
        <v>400000</v>
      </c>
      <c r="F464" s="2832">
        <v>400000</v>
      </c>
      <c r="G464" s="2831">
        <v>382899</v>
      </c>
      <c r="H464" s="1517">
        <f t="shared" si="34"/>
        <v>0.95724750000000003</v>
      </c>
    </row>
    <row r="465" spans="1:8" s="1225" customFormat="1" ht="17.100000000000001" hidden="1" customHeight="1">
      <c r="A465" s="1413"/>
      <c r="B465" s="1332"/>
      <c r="C465" s="3053" t="s">
        <v>546</v>
      </c>
      <c r="D465" s="3052" t="s">
        <v>545</v>
      </c>
      <c r="E465" s="1519">
        <v>0</v>
      </c>
      <c r="F465" s="2832"/>
      <c r="G465" s="2831"/>
      <c r="H465" s="1517" t="e">
        <f t="shared" si="34"/>
        <v>#DIV/0!</v>
      </c>
    </row>
    <row r="466" spans="1:8" s="1225" customFormat="1" ht="17.100000000000001" customHeight="1">
      <c r="A466" s="1413"/>
      <c r="B466" s="1332"/>
      <c r="C466" s="2960" t="s">
        <v>538</v>
      </c>
      <c r="D466" s="2959" t="s">
        <v>537</v>
      </c>
      <c r="E466" s="1519">
        <v>500000</v>
      </c>
      <c r="F466" s="2832">
        <v>500000</v>
      </c>
      <c r="G466" s="2831">
        <v>500000</v>
      </c>
      <c r="H466" s="1517">
        <f t="shared" si="34"/>
        <v>1</v>
      </c>
    </row>
    <row r="467" spans="1:8" s="1225" customFormat="1" ht="17.100000000000001" customHeight="1">
      <c r="A467" s="1413"/>
      <c r="B467" s="1332"/>
      <c r="C467" s="3051"/>
      <c r="D467" s="3021"/>
      <c r="E467" s="1519"/>
      <c r="F467" s="2832"/>
      <c r="G467" s="2831"/>
      <c r="H467" s="1517"/>
    </row>
    <row r="468" spans="1:8" s="1225" customFormat="1" ht="17.100000000000001" customHeight="1">
      <c r="A468" s="1413"/>
      <c r="B468" s="1332"/>
      <c r="C468" s="5179" t="s">
        <v>489</v>
      </c>
      <c r="D468" s="5179"/>
      <c r="E468" s="1295">
        <f>SUM(E469)</f>
        <v>1426000</v>
      </c>
      <c r="F468" s="1295">
        <f>SUM(F469)</f>
        <v>1426000</v>
      </c>
      <c r="G468" s="1294">
        <f>SUM(G469)</f>
        <v>1391312.2</v>
      </c>
      <c r="H468" s="1517">
        <f t="shared" ref="H468:H503" si="35">G468/F468</f>
        <v>0.97567475455820474</v>
      </c>
    </row>
    <row r="469" spans="1:8" s="1225" customFormat="1" ht="55.5" customHeight="1" thickBot="1">
      <c r="A469" s="1413"/>
      <c r="B469" s="1332"/>
      <c r="C469" s="2960" t="s">
        <v>108</v>
      </c>
      <c r="D469" s="2959" t="s">
        <v>992</v>
      </c>
      <c r="E469" s="1519">
        <v>1426000</v>
      </c>
      <c r="F469" s="2832">
        <v>1426000</v>
      </c>
      <c r="G469" s="2831">
        <v>1391312.2</v>
      </c>
      <c r="H469" s="1517">
        <f t="shared" si="35"/>
        <v>0.97567475455820474</v>
      </c>
    </row>
    <row r="470" spans="1:8" s="1225" customFormat="1" ht="13.5" hidden="1" thickBot="1">
      <c r="A470" s="1413"/>
      <c r="B470" s="1321"/>
      <c r="C470" s="3050"/>
      <c r="D470" s="3049"/>
      <c r="E470" s="1579"/>
      <c r="F470" s="2944"/>
      <c r="G470" s="2943"/>
      <c r="H470" s="1578" t="e">
        <f t="shared" si="35"/>
        <v>#DIV/0!</v>
      </c>
    </row>
    <row r="471" spans="1:8" s="1225" customFormat="1" ht="18" hidden="1" customHeight="1" thickBot="1">
      <c r="A471" s="1413"/>
      <c r="B471" s="1321"/>
      <c r="C471" s="5363" t="s">
        <v>526</v>
      </c>
      <c r="D471" s="5363"/>
      <c r="E471" s="1579">
        <v>0</v>
      </c>
      <c r="F471" s="2944"/>
      <c r="G471" s="2943"/>
      <c r="H471" s="1578" t="e">
        <f t="shared" si="35"/>
        <v>#DIV/0!</v>
      </c>
    </row>
    <row r="472" spans="1:8" s="1225" customFormat="1" ht="18" hidden="1" customHeight="1" thickBot="1">
      <c r="A472" s="1413"/>
      <c r="B472" s="1321"/>
      <c r="C472" s="3046" t="s">
        <v>598</v>
      </c>
      <c r="D472" s="3045" t="s">
        <v>565</v>
      </c>
      <c r="E472" s="1579">
        <v>0</v>
      </c>
      <c r="F472" s="2944"/>
      <c r="G472" s="2943"/>
      <c r="H472" s="1578" t="e">
        <f t="shared" si="35"/>
        <v>#DIV/0!</v>
      </c>
    </row>
    <row r="473" spans="1:8" s="1225" customFormat="1" ht="18" hidden="1" customHeight="1" thickBot="1">
      <c r="A473" s="1413"/>
      <c r="B473" s="1321"/>
      <c r="C473" s="3046" t="s">
        <v>597</v>
      </c>
      <c r="D473" s="3045" t="s">
        <v>565</v>
      </c>
      <c r="E473" s="1579">
        <v>0</v>
      </c>
      <c r="F473" s="2944"/>
      <c r="G473" s="2943"/>
      <c r="H473" s="1578" t="e">
        <f t="shared" si="35"/>
        <v>#DIV/0!</v>
      </c>
    </row>
    <row r="474" spans="1:8" s="1225" customFormat="1" ht="18" hidden="1" customHeight="1" thickBot="1">
      <c r="A474" s="1413"/>
      <c r="B474" s="1321"/>
      <c r="C474" s="3046" t="s">
        <v>594</v>
      </c>
      <c r="D474" s="3045" t="s">
        <v>511</v>
      </c>
      <c r="E474" s="1579">
        <v>0</v>
      </c>
      <c r="F474" s="2944"/>
      <c r="G474" s="2943"/>
      <c r="H474" s="1578" t="e">
        <f t="shared" si="35"/>
        <v>#DIV/0!</v>
      </c>
    </row>
    <row r="475" spans="1:8" s="1225" customFormat="1" ht="18" hidden="1" customHeight="1" thickBot="1">
      <c r="A475" s="1413"/>
      <c r="B475" s="1321"/>
      <c r="C475" s="3046" t="s">
        <v>593</v>
      </c>
      <c r="D475" s="3045" t="s">
        <v>511</v>
      </c>
      <c r="E475" s="1579">
        <v>0</v>
      </c>
      <c r="F475" s="2944"/>
      <c r="G475" s="2943"/>
      <c r="H475" s="1578" t="e">
        <f t="shared" si="35"/>
        <v>#DIV/0!</v>
      </c>
    </row>
    <row r="476" spans="1:8" s="1225" customFormat="1" ht="28.5" hidden="1" customHeight="1" thickBot="1">
      <c r="A476" s="1413"/>
      <c r="B476" s="1321"/>
      <c r="C476" s="3046" t="s">
        <v>592</v>
      </c>
      <c r="D476" s="3045" t="s">
        <v>634</v>
      </c>
      <c r="E476" s="1579">
        <v>0</v>
      </c>
      <c r="F476" s="2944"/>
      <c r="G476" s="2943"/>
      <c r="H476" s="1578" t="e">
        <f t="shared" si="35"/>
        <v>#DIV/0!</v>
      </c>
    </row>
    <row r="477" spans="1:8" s="1225" customFormat="1" ht="28.5" hidden="1" customHeight="1" thickBot="1">
      <c r="A477" s="1413"/>
      <c r="B477" s="1321"/>
      <c r="C477" s="3046" t="s">
        <v>591</v>
      </c>
      <c r="D477" s="3045" t="s">
        <v>634</v>
      </c>
      <c r="E477" s="1579">
        <v>0</v>
      </c>
      <c r="F477" s="2944"/>
      <c r="G477" s="2943"/>
      <c r="H477" s="1578" t="e">
        <f t="shared" si="35"/>
        <v>#DIV/0!</v>
      </c>
    </row>
    <row r="478" spans="1:8" s="1225" customFormat="1" ht="28.5" hidden="1" customHeight="1" thickBot="1">
      <c r="A478" s="1413"/>
      <c r="B478" s="1321"/>
      <c r="C478" s="3046" t="s">
        <v>588</v>
      </c>
      <c r="D478" s="3048" t="s">
        <v>506</v>
      </c>
      <c r="E478" s="1579">
        <v>0</v>
      </c>
      <c r="F478" s="2944"/>
      <c r="G478" s="2943"/>
      <c r="H478" s="1578" t="e">
        <f t="shared" si="35"/>
        <v>#DIV/0!</v>
      </c>
    </row>
    <row r="479" spans="1:8" s="1225" customFormat="1" ht="28.5" hidden="1" customHeight="1" thickBot="1">
      <c r="A479" s="1413"/>
      <c r="B479" s="1321"/>
      <c r="C479" s="3046" t="s">
        <v>587</v>
      </c>
      <c r="D479" s="3048" t="s">
        <v>506</v>
      </c>
      <c r="E479" s="1579">
        <v>0</v>
      </c>
      <c r="F479" s="2944"/>
      <c r="G479" s="2943"/>
      <c r="H479" s="1578" t="e">
        <f t="shared" si="35"/>
        <v>#DIV/0!</v>
      </c>
    </row>
    <row r="480" spans="1:8" s="1225" customFormat="1" ht="18" hidden="1" customHeight="1" thickBot="1">
      <c r="A480" s="1413"/>
      <c r="B480" s="1321"/>
      <c r="C480" s="3046" t="s">
        <v>586</v>
      </c>
      <c r="D480" s="3045" t="s">
        <v>504</v>
      </c>
      <c r="E480" s="1579">
        <v>0</v>
      </c>
      <c r="F480" s="2944"/>
      <c r="G480" s="2943"/>
      <c r="H480" s="1578" t="e">
        <f t="shared" si="35"/>
        <v>#DIV/0!</v>
      </c>
    </row>
    <row r="481" spans="1:8" s="1225" customFormat="1" ht="18" hidden="1" customHeight="1" thickBot="1">
      <c r="A481" s="1413"/>
      <c r="B481" s="1321"/>
      <c r="C481" s="3046" t="s">
        <v>524</v>
      </c>
      <c r="D481" s="3045" t="s">
        <v>504</v>
      </c>
      <c r="E481" s="1579">
        <v>0</v>
      </c>
      <c r="F481" s="2944"/>
      <c r="G481" s="2943"/>
      <c r="H481" s="1578" t="e">
        <f t="shared" si="35"/>
        <v>#DIV/0!</v>
      </c>
    </row>
    <row r="482" spans="1:8" s="1225" customFormat="1" ht="18" hidden="1" customHeight="1" thickBot="1">
      <c r="A482" s="1413"/>
      <c r="B482" s="1321"/>
      <c r="C482" s="3047" t="s">
        <v>747</v>
      </c>
      <c r="D482" s="3045" t="s">
        <v>735</v>
      </c>
      <c r="E482" s="1579">
        <v>0</v>
      </c>
      <c r="F482" s="2944"/>
      <c r="G482" s="2943"/>
      <c r="H482" s="1578" t="e">
        <f t="shared" si="35"/>
        <v>#DIV/0!</v>
      </c>
    </row>
    <row r="483" spans="1:8" s="1225" customFormat="1" ht="18" hidden="1" customHeight="1" thickBot="1">
      <c r="A483" s="1413"/>
      <c r="B483" s="1321"/>
      <c r="C483" s="3046" t="s">
        <v>737</v>
      </c>
      <c r="D483" s="3045" t="s">
        <v>735</v>
      </c>
      <c r="E483" s="1579">
        <v>0</v>
      </c>
      <c r="F483" s="2944"/>
      <c r="G483" s="2943"/>
      <c r="H483" s="1578" t="e">
        <f t="shared" si="35"/>
        <v>#DIV/0!</v>
      </c>
    </row>
    <row r="484" spans="1:8" s="1225" customFormat="1" ht="18" hidden="1" customHeight="1" thickBot="1">
      <c r="A484" s="1413"/>
      <c r="B484" s="1321"/>
      <c r="C484" s="3046" t="s">
        <v>736</v>
      </c>
      <c r="D484" s="3045" t="s">
        <v>735</v>
      </c>
      <c r="E484" s="1579">
        <v>0</v>
      </c>
      <c r="F484" s="2944"/>
      <c r="G484" s="2943"/>
      <c r="H484" s="1578" t="e">
        <f t="shared" si="35"/>
        <v>#DIV/0!</v>
      </c>
    </row>
    <row r="485" spans="1:8" s="1225" customFormat="1" ht="18" hidden="1" customHeight="1" thickBot="1">
      <c r="A485" s="1413"/>
      <c r="B485" s="1321"/>
      <c r="C485" s="3046" t="s">
        <v>733</v>
      </c>
      <c r="D485" s="3045" t="s">
        <v>545</v>
      </c>
      <c r="E485" s="1579">
        <v>0</v>
      </c>
      <c r="F485" s="2944"/>
      <c r="G485" s="2943"/>
      <c r="H485" s="1578" t="e">
        <f t="shared" si="35"/>
        <v>#DIV/0!</v>
      </c>
    </row>
    <row r="486" spans="1:8" s="1225" customFormat="1" ht="18" hidden="1" customHeight="1" thickBot="1">
      <c r="A486" s="1413"/>
      <c r="B486" s="1321"/>
      <c r="C486" s="3046" t="s">
        <v>585</v>
      </c>
      <c r="D486" s="3045" t="s">
        <v>541</v>
      </c>
      <c r="E486" s="1579">
        <v>0</v>
      </c>
      <c r="F486" s="2944"/>
      <c r="G486" s="2943"/>
      <c r="H486" s="1578" t="e">
        <f t="shared" si="35"/>
        <v>#DIV/0!</v>
      </c>
    </row>
    <row r="487" spans="1:8" s="1225" customFormat="1" ht="18" hidden="1" customHeight="1" thickBot="1">
      <c r="A487" s="1413"/>
      <c r="B487" s="1321"/>
      <c r="C487" s="3046" t="s">
        <v>584</v>
      </c>
      <c r="D487" s="3045" t="s">
        <v>541</v>
      </c>
      <c r="E487" s="1579">
        <v>0</v>
      </c>
      <c r="F487" s="2944"/>
      <c r="G487" s="2943"/>
      <c r="H487" s="1578" t="e">
        <f t="shared" si="35"/>
        <v>#DIV/0!</v>
      </c>
    </row>
    <row r="488" spans="1:8" s="1225" customFormat="1" ht="18" hidden="1" customHeight="1" thickBot="1">
      <c r="A488" s="1413"/>
      <c r="B488" s="1321"/>
      <c r="C488" s="3046" t="s">
        <v>583</v>
      </c>
      <c r="D488" s="3045" t="s">
        <v>539</v>
      </c>
      <c r="E488" s="1579">
        <v>0</v>
      </c>
      <c r="F488" s="2944"/>
      <c r="G488" s="2943"/>
      <c r="H488" s="1578" t="e">
        <f t="shared" si="35"/>
        <v>#DIV/0!</v>
      </c>
    </row>
    <row r="489" spans="1:8" s="1225" customFormat="1" ht="18" hidden="1" customHeight="1" thickBot="1">
      <c r="A489" s="1413"/>
      <c r="B489" s="1321"/>
      <c r="C489" s="3046" t="s">
        <v>582</v>
      </c>
      <c r="D489" s="3045" t="s">
        <v>539</v>
      </c>
      <c r="E489" s="1579">
        <v>0</v>
      </c>
      <c r="F489" s="2944"/>
      <c r="G489" s="2943"/>
      <c r="H489" s="1578" t="e">
        <f t="shared" si="35"/>
        <v>#DIV/0!</v>
      </c>
    </row>
    <row r="490" spans="1:8" s="1225" customFormat="1" ht="18" hidden="1" customHeight="1" thickBot="1">
      <c r="A490" s="1413"/>
      <c r="B490" s="1321"/>
      <c r="C490" s="5364"/>
      <c r="D490" s="5365"/>
      <c r="E490" s="1419"/>
      <c r="F490" s="2944"/>
      <c r="G490" s="2943"/>
      <c r="H490" s="1578" t="e">
        <f t="shared" si="35"/>
        <v>#DIV/0!</v>
      </c>
    </row>
    <row r="491" spans="1:8" s="1225" customFormat="1" ht="16.5" hidden="1" customHeight="1" thickBot="1">
      <c r="A491" s="1413"/>
      <c r="B491" s="1321"/>
      <c r="C491" s="5366" t="s">
        <v>487</v>
      </c>
      <c r="D491" s="5367"/>
      <c r="E491" s="2975">
        <v>0</v>
      </c>
      <c r="F491" s="2944"/>
      <c r="G491" s="2943"/>
      <c r="H491" s="1578" t="e">
        <f t="shared" si="35"/>
        <v>#DIV/0!</v>
      </c>
    </row>
    <row r="492" spans="1:8" s="1225" customFormat="1" ht="16.5" hidden="1" customHeight="1" thickBot="1">
      <c r="A492" s="1413"/>
      <c r="B492" s="1321"/>
      <c r="C492" s="5186" t="s">
        <v>1002</v>
      </c>
      <c r="D492" s="5186"/>
      <c r="E492" s="1579">
        <v>0</v>
      </c>
      <c r="F492" s="2944"/>
      <c r="G492" s="2943"/>
      <c r="H492" s="1578" t="e">
        <f t="shared" si="35"/>
        <v>#DIV/0!</v>
      </c>
    </row>
    <row r="493" spans="1:8" s="1225" customFormat="1" ht="39" hidden="1" thickBot="1">
      <c r="A493" s="1413"/>
      <c r="B493" s="1321"/>
      <c r="C493" s="3044" t="s">
        <v>485</v>
      </c>
      <c r="D493" s="3043" t="s">
        <v>484</v>
      </c>
      <c r="E493" s="1688">
        <v>0</v>
      </c>
      <c r="F493" s="2944"/>
      <c r="G493" s="2943"/>
      <c r="H493" s="2974" t="e">
        <f t="shared" si="35"/>
        <v>#DIV/0!</v>
      </c>
    </row>
    <row r="494" spans="1:8" s="1225" customFormat="1" ht="17.100000000000001" customHeight="1" thickBot="1">
      <c r="A494" s="1413"/>
      <c r="B494" s="1259" t="s">
        <v>1030</v>
      </c>
      <c r="C494" s="1340"/>
      <c r="D494" s="1339" t="s">
        <v>49</v>
      </c>
      <c r="E494" s="1316">
        <f>SUM(E495,E536)</f>
        <v>3599860</v>
      </c>
      <c r="F494" s="1316">
        <f>SUM(F495,F536)</f>
        <v>596214</v>
      </c>
      <c r="G494" s="1315">
        <f>SUM(G495,G536)</f>
        <v>554620.99</v>
      </c>
      <c r="H494" s="1254">
        <f t="shared" si="35"/>
        <v>0.93023811919881116</v>
      </c>
    </row>
    <row r="495" spans="1:8" s="1225" customFormat="1" ht="17.100000000000001" customHeight="1">
      <c r="A495" s="1413"/>
      <c r="B495" s="3042"/>
      <c r="C495" s="5355" t="s">
        <v>490</v>
      </c>
      <c r="D495" s="5180"/>
      <c r="E495" s="2152">
        <f>SUM(E496,E517)</f>
        <v>3599860</v>
      </c>
      <c r="F495" s="2152">
        <f>SUM(F496,F517)</f>
        <v>512617</v>
      </c>
      <c r="G495" s="2151">
        <f>SUM(G496,G517)</f>
        <v>471024.9</v>
      </c>
      <c r="H495" s="1237">
        <f t="shared" si="35"/>
        <v>0.91886320586324688</v>
      </c>
    </row>
    <row r="496" spans="1:8" s="1225" customFormat="1" ht="16.5" customHeight="1">
      <c r="A496" s="1413"/>
      <c r="B496" s="3037"/>
      <c r="C496" s="5356" t="s">
        <v>514</v>
      </c>
      <c r="D496" s="5357"/>
      <c r="E496" s="2155">
        <f>SUM(E497,E505)</f>
        <v>483151</v>
      </c>
      <c r="F496" s="2155">
        <f>SUM(F497,F505)</f>
        <v>512617</v>
      </c>
      <c r="G496" s="2154">
        <f>SUM(G497,G505)</f>
        <v>471024.9</v>
      </c>
      <c r="H496" s="1517">
        <f t="shared" si="35"/>
        <v>0.91886320586324688</v>
      </c>
    </row>
    <row r="497" spans="1:8" s="1225" customFormat="1" ht="16.5" customHeight="1">
      <c r="A497" s="1413"/>
      <c r="B497" s="3037"/>
      <c r="C497" s="5334" t="s">
        <v>513</v>
      </c>
      <c r="D497" s="5334"/>
      <c r="E497" s="1538">
        <f>SUM(E498:E503)</f>
        <v>473151</v>
      </c>
      <c r="F497" s="1538">
        <f>SUM(F498:F503)</f>
        <v>502617</v>
      </c>
      <c r="G497" s="1537">
        <f>SUM(G498:G503)</f>
        <v>471024.9</v>
      </c>
      <c r="H497" s="1536">
        <f t="shared" si="35"/>
        <v>0.93714478419949987</v>
      </c>
    </row>
    <row r="498" spans="1:8" s="1225" customFormat="1" ht="16.5" customHeight="1">
      <c r="A498" s="1413"/>
      <c r="B498" s="3037"/>
      <c r="C498" s="2960" t="s">
        <v>566</v>
      </c>
      <c r="D498" s="2959" t="s">
        <v>565</v>
      </c>
      <c r="E498" s="1519">
        <v>370849</v>
      </c>
      <c r="F498" s="2832">
        <v>396189</v>
      </c>
      <c r="G498" s="2831">
        <v>375328.19</v>
      </c>
      <c r="H498" s="1517">
        <f t="shared" si="35"/>
        <v>0.94734631703555627</v>
      </c>
    </row>
    <row r="499" spans="1:8" s="1225" customFormat="1" ht="16.5" customHeight="1">
      <c r="A499" s="1413"/>
      <c r="B499" s="3037"/>
      <c r="C499" s="2960" t="s">
        <v>564</v>
      </c>
      <c r="D499" s="2959" t="s">
        <v>563</v>
      </c>
      <c r="E499" s="1519">
        <v>24692</v>
      </c>
      <c r="F499" s="2832">
        <v>24832</v>
      </c>
      <c r="G499" s="2831">
        <v>24829.14</v>
      </c>
      <c r="H499" s="1517">
        <f t="shared" si="35"/>
        <v>0.99988482603092776</v>
      </c>
    </row>
    <row r="500" spans="1:8" s="1225" customFormat="1" ht="16.5" customHeight="1">
      <c r="A500" s="1413"/>
      <c r="B500" s="3037"/>
      <c r="C500" s="2960" t="s">
        <v>512</v>
      </c>
      <c r="D500" s="2959" t="s">
        <v>511</v>
      </c>
      <c r="E500" s="1519">
        <v>64420</v>
      </c>
      <c r="F500" s="2832">
        <v>68170</v>
      </c>
      <c r="G500" s="2831">
        <v>63025.05</v>
      </c>
      <c r="H500" s="1517">
        <f t="shared" si="35"/>
        <v>0.92452765145958637</v>
      </c>
    </row>
    <row r="501" spans="1:8" s="1225" customFormat="1" ht="17.25" customHeight="1">
      <c r="A501" s="1321"/>
      <c r="B501" s="3037"/>
      <c r="C501" s="3022" t="s">
        <v>510</v>
      </c>
      <c r="D501" s="3021" t="s">
        <v>509</v>
      </c>
      <c r="E501" s="1519">
        <v>9690</v>
      </c>
      <c r="F501" s="2832">
        <v>9726</v>
      </c>
      <c r="G501" s="2831">
        <v>4657.03</v>
      </c>
      <c r="H501" s="1517">
        <f t="shared" si="35"/>
        <v>0.47882274316265677</v>
      </c>
    </row>
    <row r="502" spans="1:8" s="1225" customFormat="1" ht="16.5" hidden="1" customHeight="1">
      <c r="A502" s="1413"/>
      <c r="B502" s="3037"/>
      <c r="C502" s="3041" t="s">
        <v>522</v>
      </c>
      <c r="D502" s="2418" t="s">
        <v>521</v>
      </c>
      <c r="E502" s="1295">
        <v>0</v>
      </c>
      <c r="F502" s="2832"/>
      <c r="G502" s="2831"/>
      <c r="H502" s="1517" t="e">
        <f t="shared" si="35"/>
        <v>#DIV/0!</v>
      </c>
    </row>
    <row r="503" spans="1:8" s="1225" customFormat="1" ht="16.5" customHeight="1">
      <c r="A503" s="1413"/>
      <c r="B503" s="3037"/>
      <c r="C503" s="3040" t="s">
        <v>562</v>
      </c>
      <c r="D503" s="2959" t="s">
        <v>561</v>
      </c>
      <c r="E503" s="1519">
        <v>3500</v>
      </c>
      <c r="F503" s="2832">
        <v>3700</v>
      </c>
      <c r="G503" s="2831">
        <v>3185.49</v>
      </c>
      <c r="H503" s="1517">
        <f t="shared" si="35"/>
        <v>0.86094324324324323</v>
      </c>
    </row>
    <row r="504" spans="1:8" s="1225" customFormat="1" ht="16.5" customHeight="1">
      <c r="A504" s="1413"/>
      <c r="B504" s="3037"/>
      <c r="C504" s="5358"/>
      <c r="D504" s="5359"/>
      <c r="E504" s="2155"/>
      <c r="F504" s="2832"/>
      <c r="G504" s="2831"/>
      <c r="H504" s="1517"/>
    </row>
    <row r="505" spans="1:8" s="1225" customFormat="1" ht="16.5" customHeight="1">
      <c r="A505" s="1413"/>
      <c r="B505" s="3037"/>
      <c r="C505" s="5093" t="s">
        <v>508</v>
      </c>
      <c r="D505" s="5176"/>
      <c r="E505" s="1538">
        <f>SUM(E507)</f>
        <v>10000</v>
      </c>
      <c r="F505" s="1538">
        <f>SUM(F507)</f>
        <v>10000</v>
      </c>
      <c r="G505" s="1537">
        <f>SUM(G507)</f>
        <v>0</v>
      </c>
      <c r="H505" s="1536">
        <f t="shared" ref="H505:H515" si="36">G505/F505</f>
        <v>0</v>
      </c>
    </row>
    <row r="506" spans="1:8" s="1225" customFormat="1" ht="16.5" hidden="1" customHeight="1">
      <c r="A506" s="1413"/>
      <c r="B506" s="3037"/>
      <c r="C506" s="3039" t="s">
        <v>667</v>
      </c>
      <c r="D506" s="3038" t="s">
        <v>666</v>
      </c>
      <c r="E506" s="3020">
        <v>0</v>
      </c>
      <c r="F506" s="2832"/>
      <c r="G506" s="2831"/>
      <c r="H506" s="1517" t="e">
        <f t="shared" si="36"/>
        <v>#DIV/0!</v>
      </c>
    </row>
    <row r="507" spans="1:8" s="1225" customFormat="1" ht="14.25" customHeight="1">
      <c r="A507" s="1413"/>
      <c r="B507" s="3037"/>
      <c r="C507" s="2991" t="s">
        <v>505</v>
      </c>
      <c r="D507" s="3036" t="s">
        <v>504</v>
      </c>
      <c r="E507" s="2155">
        <v>10000</v>
      </c>
      <c r="F507" s="2832">
        <v>10000</v>
      </c>
      <c r="G507" s="2831">
        <v>0</v>
      </c>
      <c r="H507" s="1517">
        <f t="shared" si="36"/>
        <v>0</v>
      </c>
    </row>
    <row r="508" spans="1:8" s="1225" customFormat="1" ht="14.25" hidden="1" customHeight="1">
      <c r="A508" s="1413"/>
      <c r="B508" s="3019"/>
      <c r="C508" s="3035" t="s">
        <v>546</v>
      </c>
      <c r="D508" s="2818" t="s">
        <v>545</v>
      </c>
      <c r="E508" s="1264">
        <v>0</v>
      </c>
      <c r="F508" s="2832"/>
      <c r="G508" s="2831"/>
      <c r="H508" s="1517" t="e">
        <f t="shared" si="36"/>
        <v>#DIV/0!</v>
      </c>
    </row>
    <row r="509" spans="1:8" s="1225" customFormat="1" ht="16.5" hidden="1" customHeight="1">
      <c r="A509" s="1413"/>
      <c r="B509" s="3019"/>
      <c r="C509" s="3034" t="s">
        <v>536</v>
      </c>
      <c r="D509" s="3033" t="s">
        <v>535</v>
      </c>
      <c r="E509" s="3020">
        <v>0</v>
      </c>
      <c r="F509" s="2832"/>
      <c r="G509" s="2831"/>
      <c r="H509" s="1517" t="e">
        <f t="shared" si="36"/>
        <v>#DIV/0!</v>
      </c>
    </row>
    <row r="510" spans="1:8" s="1225" customFormat="1" ht="17.25" hidden="1" customHeight="1">
      <c r="A510" s="1413"/>
      <c r="B510" s="3019"/>
      <c r="C510" s="3032" t="s">
        <v>903</v>
      </c>
      <c r="D510" s="2988" t="s">
        <v>902</v>
      </c>
      <c r="E510" s="3020">
        <v>0</v>
      </c>
      <c r="F510" s="2832"/>
      <c r="G510" s="2831"/>
      <c r="H510" s="1517" t="e">
        <f t="shared" si="36"/>
        <v>#DIV/0!</v>
      </c>
    </row>
    <row r="511" spans="1:8" s="1225" customFormat="1" ht="28.5" hidden="1" customHeight="1">
      <c r="A511" s="1413"/>
      <c r="B511" s="3019"/>
      <c r="C511" s="3031" t="s">
        <v>1014</v>
      </c>
      <c r="D511" s="2988" t="s">
        <v>1013</v>
      </c>
      <c r="E511" s="3020">
        <v>0</v>
      </c>
      <c r="F511" s="2832"/>
      <c r="G511" s="2831"/>
      <c r="H511" s="1517" t="e">
        <f t="shared" si="36"/>
        <v>#DIV/0!</v>
      </c>
    </row>
    <row r="512" spans="1:8" s="1225" customFormat="1" ht="21" hidden="1" customHeight="1">
      <c r="A512" s="1413"/>
      <c r="B512" s="3019"/>
      <c r="C512" s="3031" t="s">
        <v>746</v>
      </c>
      <c r="D512" s="2988" t="s">
        <v>726</v>
      </c>
      <c r="E512" s="3020">
        <v>0</v>
      </c>
      <c r="F512" s="2832"/>
      <c r="G512" s="2831"/>
      <c r="H512" s="1517" t="e">
        <f t="shared" si="36"/>
        <v>#DIV/0!</v>
      </c>
    </row>
    <row r="513" spans="1:8" s="1225" customFormat="1" ht="14.25" hidden="1" customHeight="1">
      <c r="A513" s="1413"/>
      <c r="B513" s="3019"/>
      <c r="C513" s="3030"/>
      <c r="D513" s="3029"/>
      <c r="E513" s="3020"/>
      <c r="F513" s="2832"/>
      <c r="G513" s="2831"/>
      <c r="H513" s="1517" t="e">
        <f t="shared" si="36"/>
        <v>#DIV/0!</v>
      </c>
    </row>
    <row r="514" spans="1:8" s="1225" customFormat="1" ht="16.5" hidden="1" customHeight="1">
      <c r="A514" s="1413"/>
      <c r="B514" s="3019"/>
      <c r="C514" s="5360" t="s">
        <v>489</v>
      </c>
      <c r="D514" s="5360"/>
      <c r="E514" s="3024">
        <v>0</v>
      </c>
      <c r="F514" s="2965"/>
      <c r="G514" s="2964"/>
      <c r="H514" s="2963" t="e">
        <f t="shared" si="36"/>
        <v>#DIV/0!</v>
      </c>
    </row>
    <row r="515" spans="1:8" s="1225" customFormat="1" ht="39.75" hidden="1" customHeight="1">
      <c r="A515" s="1413"/>
      <c r="B515" s="3019"/>
      <c r="C515" s="3028" t="s">
        <v>88</v>
      </c>
      <c r="D515" s="3027" t="s">
        <v>970</v>
      </c>
      <c r="E515" s="3026">
        <v>0</v>
      </c>
      <c r="F515" s="2965"/>
      <c r="G515" s="2964"/>
      <c r="H515" s="2963" t="e">
        <f t="shared" si="36"/>
        <v>#DIV/0!</v>
      </c>
    </row>
    <row r="516" spans="1:8" s="1225" customFormat="1" ht="21" customHeight="1">
      <c r="A516" s="1441"/>
      <c r="B516" s="3025"/>
      <c r="C516" s="1369"/>
      <c r="D516" s="2387"/>
      <c r="E516" s="3024"/>
      <c r="F516" s="2965"/>
      <c r="G516" s="2964"/>
      <c r="H516" s="2963"/>
    </row>
    <row r="517" spans="1:8" s="1225" customFormat="1" ht="18.75" customHeight="1">
      <c r="A517" s="1413"/>
      <c r="B517" s="3017"/>
      <c r="C517" s="5271" t="s">
        <v>526</v>
      </c>
      <c r="D517" s="5160"/>
      <c r="E517" s="1264">
        <v>3116709</v>
      </c>
      <c r="F517" s="3023">
        <v>0</v>
      </c>
      <c r="G517" s="1262">
        <v>0</v>
      </c>
      <c r="H517" s="1208"/>
    </row>
    <row r="518" spans="1:8" s="1225" customFormat="1" ht="49.5" hidden="1" customHeight="1">
      <c r="A518" s="1413"/>
      <c r="B518" s="3017"/>
      <c r="C518" s="3022" t="s">
        <v>1029</v>
      </c>
      <c r="D518" s="3021" t="s">
        <v>765</v>
      </c>
      <c r="E518" s="3020">
        <v>0</v>
      </c>
      <c r="F518" s="2832"/>
      <c r="G518" s="2831"/>
      <c r="H518" s="1517"/>
    </row>
    <row r="519" spans="1:8" s="1225" customFormat="1" ht="20.25" hidden="1" customHeight="1">
      <c r="A519" s="1413"/>
      <c r="B519" s="3017"/>
      <c r="C519" s="1265" t="s">
        <v>1028</v>
      </c>
      <c r="D519" s="1530" t="s">
        <v>565</v>
      </c>
      <c r="E519" s="3020">
        <v>0</v>
      </c>
      <c r="F519" s="2832"/>
      <c r="G519" s="2831"/>
      <c r="H519" s="1517"/>
    </row>
    <row r="520" spans="1:8" s="1225" customFormat="1" ht="20.25" hidden="1" customHeight="1">
      <c r="A520" s="1413"/>
      <c r="B520" s="3017"/>
      <c r="C520" s="1265" t="s">
        <v>887</v>
      </c>
      <c r="D520" s="1530" t="s">
        <v>565</v>
      </c>
      <c r="E520" s="3020">
        <v>0</v>
      </c>
      <c r="F520" s="2832"/>
      <c r="G520" s="2831"/>
      <c r="H520" s="1517"/>
    </row>
    <row r="521" spans="1:8" s="1225" customFormat="1" ht="18.75" hidden="1" customHeight="1">
      <c r="A521" s="1413"/>
      <c r="B521" s="3017"/>
      <c r="C521" s="1265" t="s">
        <v>1027</v>
      </c>
      <c r="D521" s="1530" t="s">
        <v>511</v>
      </c>
      <c r="E521" s="3020">
        <v>0</v>
      </c>
      <c r="F521" s="2832"/>
      <c r="G521" s="2831"/>
      <c r="H521" s="1517"/>
    </row>
    <row r="522" spans="1:8" s="1225" customFormat="1" ht="20.25" hidden="1" customHeight="1">
      <c r="A522" s="1413"/>
      <c r="B522" s="3017"/>
      <c r="C522" s="2991" t="s">
        <v>886</v>
      </c>
      <c r="D522" s="3018" t="s">
        <v>511</v>
      </c>
      <c r="E522" s="3020">
        <v>0</v>
      </c>
      <c r="F522" s="2832"/>
      <c r="G522" s="2831"/>
      <c r="H522" s="1517"/>
    </row>
    <row r="523" spans="1:8" s="1225" customFormat="1" ht="27.75" hidden="1" customHeight="1">
      <c r="A523" s="1413"/>
      <c r="B523" s="3017"/>
      <c r="C523" s="2991" t="s">
        <v>1026</v>
      </c>
      <c r="D523" s="3018" t="s">
        <v>634</v>
      </c>
      <c r="E523" s="3020">
        <v>0</v>
      </c>
      <c r="F523" s="2832"/>
      <c r="G523" s="2831"/>
      <c r="H523" s="1517"/>
    </row>
    <row r="524" spans="1:8" s="1225" customFormat="1" ht="27" hidden="1" customHeight="1">
      <c r="A524" s="1413"/>
      <c r="B524" s="3017"/>
      <c r="C524" s="2991" t="s">
        <v>885</v>
      </c>
      <c r="D524" s="3018" t="s">
        <v>634</v>
      </c>
      <c r="E524" s="3020">
        <v>0</v>
      </c>
      <c r="F524" s="2832"/>
      <c r="G524" s="2831"/>
      <c r="H524" s="1517"/>
    </row>
    <row r="525" spans="1:8" s="1225" customFormat="1" ht="18" hidden="1" customHeight="1">
      <c r="A525" s="1413"/>
      <c r="B525" s="3017"/>
      <c r="C525" s="2991" t="s">
        <v>1025</v>
      </c>
      <c r="D525" s="3018" t="s">
        <v>506</v>
      </c>
      <c r="E525" s="3020">
        <v>0</v>
      </c>
      <c r="F525" s="2832"/>
      <c r="G525" s="2831"/>
      <c r="H525" s="1517"/>
    </row>
    <row r="526" spans="1:8" s="1225" customFormat="1" ht="18" hidden="1" customHeight="1">
      <c r="A526" s="1413"/>
      <c r="B526" s="3017"/>
      <c r="C526" s="2991" t="s">
        <v>883</v>
      </c>
      <c r="D526" s="3018" t="s">
        <v>506</v>
      </c>
      <c r="E526" s="3020">
        <v>0</v>
      </c>
      <c r="F526" s="2832"/>
      <c r="G526" s="2831"/>
      <c r="H526" s="1517"/>
    </row>
    <row r="527" spans="1:8" s="1225" customFormat="1" ht="18" customHeight="1">
      <c r="A527" s="1413"/>
      <c r="B527" s="3017"/>
      <c r="C527" s="1265" t="s">
        <v>1024</v>
      </c>
      <c r="D527" s="3018" t="s">
        <v>504</v>
      </c>
      <c r="E527" s="3020">
        <v>3030369</v>
      </c>
      <c r="F527" s="2832">
        <v>0</v>
      </c>
      <c r="G527" s="2831">
        <v>0</v>
      </c>
      <c r="H527" s="1517"/>
    </row>
    <row r="528" spans="1:8" s="1225" customFormat="1" ht="18" customHeight="1">
      <c r="A528" s="1413"/>
      <c r="B528" s="3017"/>
      <c r="C528" s="1265" t="s">
        <v>881</v>
      </c>
      <c r="D528" s="3018" t="s">
        <v>504</v>
      </c>
      <c r="E528" s="3020">
        <v>86340</v>
      </c>
      <c r="F528" s="2832">
        <v>0</v>
      </c>
      <c r="G528" s="2831">
        <v>0</v>
      </c>
      <c r="H528" s="1517"/>
    </row>
    <row r="529" spans="1:8" s="1225" customFormat="1" ht="18" hidden="1" customHeight="1">
      <c r="A529" s="1413"/>
      <c r="B529" s="3017"/>
      <c r="C529" s="2736" t="s">
        <v>1023</v>
      </c>
      <c r="D529" s="3018" t="s">
        <v>735</v>
      </c>
      <c r="E529" s="3020">
        <v>0</v>
      </c>
      <c r="F529" s="2832"/>
      <c r="G529" s="2831"/>
      <c r="H529" s="1517"/>
    </row>
    <row r="530" spans="1:8" s="1225" customFormat="1" ht="18" hidden="1" customHeight="1" thickBot="1">
      <c r="A530" s="1413"/>
      <c r="B530" s="3017"/>
      <c r="C530" s="2736" t="s">
        <v>875</v>
      </c>
      <c r="D530" s="3018" t="s">
        <v>735</v>
      </c>
      <c r="E530" s="3020">
        <v>0</v>
      </c>
      <c r="F530" s="2832"/>
      <c r="G530" s="2831"/>
      <c r="H530" s="1517"/>
    </row>
    <row r="531" spans="1:8" s="1225" customFormat="1" ht="18.75" hidden="1" customHeight="1" thickBot="1">
      <c r="A531" s="1413"/>
      <c r="B531" s="3017"/>
      <c r="C531" s="1265" t="s">
        <v>1022</v>
      </c>
      <c r="D531" s="3018" t="s">
        <v>541</v>
      </c>
      <c r="E531" s="3020">
        <v>0</v>
      </c>
      <c r="F531" s="2832"/>
      <c r="G531" s="2831"/>
      <c r="H531" s="1517"/>
    </row>
    <row r="532" spans="1:8" s="1225" customFormat="1" ht="20.25" hidden="1" customHeight="1" thickBot="1">
      <c r="A532" s="1413"/>
      <c r="B532" s="3017"/>
      <c r="C532" s="1265" t="s">
        <v>873</v>
      </c>
      <c r="D532" s="3018" t="s">
        <v>541</v>
      </c>
      <c r="E532" s="3020">
        <v>0</v>
      </c>
      <c r="F532" s="2832"/>
      <c r="G532" s="2831"/>
      <c r="H532" s="1517"/>
    </row>
    <row r="533" spans="1:8" s="1225" customFormat="1" ht="19.5" hidden="1" customHeight="1" thickBot="1">
      <c r="A533" s="1413"/>
      <c r="B533" s="3017"/>
      <c r="C533" s="1265" t="s">
        <v>1021</v>
      </c>
      <c r="D533" s="3018" t="s">
        <v>539</v>
      </c>
      <c r="E533" s="3020">
        <v>0</v>
      </c>
      <c r="F533" s="2832"/>
      <c r="G533" s="2831"/>
      <c r="H533" s="1517"/>
    </row>
    <row r="534" spans="1:8" s="1225" customFormat="1" ht="18" hidden="1" customHeight="1" thickBot="1">
      <c r="A534" s="1413"/>
      <c r="B534" s="3017"/>
      <c r="C534" s="2991" t="s">
        <v>1020</v>
      </c>
      <c r="D534" s="3018" t="s">
        <v>539</v>
      </c>
      <c r="E534" s="3020">
        <v>0</v>
      </c>
      <c r="F534" s="2832"/>
      <c r="G534" s="2831"/>
      <c r="H534" s="1517"/>
    </row>
    <row r="535" spans="1:8" s="1225" customFormat="1" ht="16.5" customHeight="1">
      <c r="A535" s="1321"/>
      <c r="B535" s="3019"/>
      <c r="C535" s="3004"/>
      <c r="D535" s="3018"/>
      <c r="E535" s="2155"/>
      <c r="F535" s="2832"/>
      <c r="G535" s="2831"/>
      <c r="H535" s="1517"/>
    </row>
    <row r="536" spans="1:8" s="1225" customFormat="1" ht="16.5" customHeight="1">
      <c r="A536" s="1413"/>
      <c r="B536" s="3017"/>
      <c r="C536" s="4943" t="s">
        <v>487</v>
      </c>
      <c r="D536" s="5361"/>
      <c r="E536" s="2152">
        <f t="shared" ref="E536:G537" si="37">SUM(E537)</f>
        <v>0</v>
      </c>
      <c r="F536" s="2152">
        <f t="shared" si="37"/>
        <v>83597</v>
      </c>
      <c r="G536" s="2151">
        <f t="shared" si="37"/>
        <v>83596.09</v>
      </c>
      <c r="H536" s="1237">
        <f t="shared" ref="H536:H555" si="38">G536/F536</f>
        <v>0.99998911444190575</v>
      </c>
    </row>
    <row r="537" spans="1:8" s="1225" customFormat="1" ht="16.5" customHeight="1">
      <c r="A537" s="1413"/>
      <c r="B537" s="3017"/>
      <c r="C537" s="5331" t="s">
        <v>486</v>
      </c>
      <c r="D537" s="5338"/>
      <c r="E537" s="1295">
        <f t="shared" si="37"/>
        <v>0</v>
      </c>
      <c r="F537" s="1295">
        <f t="shared" si="37"/>
        <v>83597</v>
      </c>
      <c r="G537" s="1294">
        <f t="shared" si="37"/>
        <v>83596.09</v>
      </c>
      <c r="H537" s="1517">
        <f t="shared" si="38"/>
        <v>0.99998911444190575</v>
      </c>
    </row>
    <row r="538" spans="1:8" s="1225" customFormat="1" ht="66" customHeight="1" thickBot="1">
      <c r="A538" s="2143"/>
      <c r="B538" s="3016"/>
      <c r="C538" s="3015" t="s">
        <v>464</v>
      </c>
      <c r="D538" s="1742" t="s">
        <v>761</v>
      </c>
      <c r="E538" s="1329">
        <v>0</v>
      </c>
      <c r="F538" s="1227">
        <v>83597</v>
      </c>
      <c r="G538" s="1226">
        <v>83596.09</v>
      </c>
      <c r="H538" s="1199">
        <f t="shared" si="38"/>
        <v>0.99998911444190575</v>
      </c>
    </row>
    <row r="539" spans="1:8" s="1225" customFormat="1" ht="39.75" hidden="1" customHeight="1" thickBot="1">
      <c r="A539" s="1413"/>
      <c r="B539" s="3014"/>
      <c r="C539" s="1628" t="s">
        <v>485</v>
      </c>
      <c r="D539" s="1459" t="s">
        <v>484</v>
      </c>
      <c r="E539" s="3013">
        <v>0</v>
      </c>
      <c r="F539" s="1418"/>
      <c r="G539" s="1417"/>
      <c r="H539" s="1463" t="e">
        <f t="shared" si="38"/>
        <v>#DIV/0!</v>
      </c>
    </row>
    <row r="540" spans="1:8" s="1225" customFormat="1" ht="17.100000000000001" customHeight="1" thickBot="1">
      <c r="A540" s="1345" t="s">
        <v>1019</v>
      </c>
      <c r="B540" s="1541"/>
      <c r="C540" s="3012"/>
      <c r="D540" s="3011" t="s">
        <v>1018</v>
      </c>
      <c r="E540" s="3010">
        <f>SUM(E541,E567)</f>
        <v>1296086</v>
      </c>
      <c r="F540" s="3010">
        <f>SUM(F541,F567)</f>
        <v>8634741</v>
      </c>
      <c r="G540" s="3009">
        <f>SUM(G541,G567)</f>
        <v>7034408.5300000003</v>
      </c>
      <c r="H540" s="1222">
        <f t="shared" si="38"/>
        <v>0.81466352378143136</v>
      </c>
    </row>
    <row r="541" spans="1:8" s="1225" customFormat="1" ht="17.100000000000001" customHeight="1" thickBot="1">
      <c r="A541" s="1392"/>
      <c r="B541" s="1259" t="s">
        <v>1017</v>
      </c>
      <c r="C541" s="1340"/>
      <c r="D541" s="1339" t="s">
        <v>141</v>
      </c>
      <c r="E541" s="1316">
        <f>SUM(E542,E560)</f>
        <v>1296086</v>
      </c>
      <c r="F541" s="1316">
        <f>SUM(F542,F560)</f>
        <v>8595741</v>
      </c>
      <c r="G541" s="1315">
        <f>SUM(G542,G560)</f>
        <v>6995408.5300000003</v>
      </c>
      <c r="H541" s="1254">
        <f t="shared" si="38"/>
        <v>0.81382262797355109</v>
      </c>
    </row>
    <row r="542" spans="1:8" s="1225" customFormat="1" ht="17.100000000000001" customHeight="1">
      <c r="A542" s="1246"/>
      <c r="B542" s="1366"/>
      <c r="C542" s="4884" t="s">
        <v>490</v>
      </c>
      <c r="D542" s="4885"/>
      <c r="E542" s="1552">
        <f>SUM(E543,E557)</f>
        <v>441050</v>
      </c>
      <c r="F542" s="1552">
        <f>SUM(F543,F557)</f>
        <v>1426662</v>
      </c>
      <c r="G542" s="1551">
        <f>SUM(G543,G557)</f>
        <v>1267668.17</v>
      </c>
      <c r="H542" s="1237">
        <f t="shared" si="38"/>
        <v>0.88855536209697872</v>
      </c>
    </row>
    <row r="543" spans="1:8" s="1225" customFormat="1" ht="17.100000000000001" customHeight="1">
      <c r="A543" s="1246"/>
      <c r="B543" s="1366"/>
      <c r="C543" s="5346" t="s">
        <v>514</v>
      </c>
      <c r="D543" s="5347"/>
      <c r="E543" s="1519">
        <f>SUM(E544)</f>
        <v>441050</v>
      </c>
      <c r="F543" s="1519">
        <f>SUM(F544)</f>
        <v>1300662</v>
      </c>
      <c r="G543" s="1518">
        <f>SUM(G544)</f>
        <v>1141668.17</v>
      </c>
      <c r="H543" s="1517">
        <f t="shared" si="38"/>
        <v>0.87775930257053714</v>
      </c>
    </row>
    <row r="544" spans="1:8" s="1225" customFormat="1" ht="17.100000000000001" customHeight="1">
      <c r="A544" s="1246"/>
      <c r="B544" s="1366"/>
      <c r="C544" s="5348" t="s">
        <v>508</v>
      </c>
      <c r="D544" s="5349"/>
      <c r="E544" s="1538">
        <f>SUM(E545:E555)</f>
        <v>441050</v>
      </c>
      <c r="F544" s="1538">
        <f>SUM(F545:F555)</f>
        <v>1300662</v>
      </c>
      <c r="G544" s="1537">
        <f>SUM(G545:G555)</f>
        <v>1141668.17</v>
      </c>
      <c r="H544" s="1536">
        <f t="shared" si="38"/>
        <v>0.87775930257053714</v>
      </c>
    </row>
    <row r="545" spans="1:8" s="1225" customFormat="1" ht="17.100000000000001" customHeight="1">
      <c r="A545" s="1246"/>
      <c r="B545" s="1246"/>
      <c r="C545" s="3007" t="s">
        <v>507</v>
      </c>
      <c r="D545" s="3006" t="s">
        <v>506</v>
      </c>
      <c r="E545" s="1519">
        <v>10000</v>
      </c>
      <c r="F545" s="2832">
        <v>2000</v>
      </c>
      <c r="G545" s="2831">
        <v>0</v>
      </c>
      <c r="H545" s="1517">
        <f t="shared" si="38"/>
        <v>0</v>
      </c>
    </row>
    <row r="546" spans="1:8" s="1225" customFormat="1" ht="17.100000000000001" customHeight="1">
      <c r="A546" s="1246"/>
      <c r="B546" s="1246"/>
      <c r="C546" s="3007" t="s">
        <v>554</v>
      </c>
      <c r="D546" s="3006" t="s">
        <v>553</v>
      </c>
      <c r="E546" s="1519">
        <v>25000</v>
      </c>
      <c r="F546" s="2832">
        <v>46000</v>
      </c>
      <c r="G546" s="2831">
        <v>15398.58</v>
      </c>
      <c r="H546" s="1517">
        <f t="shared" si="38"/>
        <v>0.33475173913043477</v>
      </c>
    </row>
    <row r="547" spans="1:8" s="1225" customFormat="1" ht="17.100000000000001" customHeight="1">
      <c r="A547" s="1246"/>
      <c r="B547" s="1246"/>
      <c r="C547" s="3007" t="s">
        <v>552</v>
      </c>
      <c r="D547" s="3006" t="s">
        <v>551</v>
      </c>
      <c r="E547" s="1519">
        <v>95000</v>
      </c>
      <c r="F547" s="2832">
        <v>13000</v>
      </c>
      <c r="G547" s="2831">
        <v>0</v>
      </c>
      <c r="H547" s="1517">
        <f t="shared" si="38"/>
        <v>0</v>
      </c>
    </row>
    <row r="548" spans="1:8" s="1225" customFormat="1" ht="17.100000000000001" customHeight="1">
      <c r="A548" s="1246"/>
      <c r="B548" s="1246"/>
      <c r="C548" s="3007" t="s">
        <v>505</v>
      </c>
      <c r="D548" s="3006" t="s">
        <v>504</v>
      </c>
      <c r="E548" s="1519">
        <v>170000</v>
      </c>
      <c r="F548" s="2832">
        <v>193040</v>
      </c>
      <c r="G548" s="2831">
        <v>108821.62</v>
      </c>
      <c r="H548" s="1517">
        <f t="shared" si="38"/>
        <v>0.56372575631993371</v>
      </c>
    </row>
    <row r="549" spans="1:8" s="1225" customFormat="1" ht="17.100000000000001" hidden="1" customHeight="1">
      <c r="A549" s="1246"/>
      <c r="B549" s="1246"/>
      <c r="C549" s="3007" t="s">
        <v>538</v>
      </c>
      <c r="D549" s="3006" t="s">
        <v>537</v>
      </c>
      <c r="E549" s="1519">
        <v>0</v>
      </c>
      <c r="F549" s="2832"/>
      <c r="G549" s="2831"/>
      <c r="H549" s="1517" t="e">
        <f t="shared" si="38"/>
        <v>#DIV/0!</v>
      </c>
    </row>
    <row r="550" spans="1:8" s="1225" customFormat="1" ht="17.100000000000001" customHeight="1">
      <c r="A550" s="1246"/>
      <c r="B550" s="1246"/>
      <c r="C550" s="3007" t="s">
        <v>534</v>
      </c>
      <c r="D550" s="3006" t="s">
        <v>533</v>
      </c>
      <c r="E550" s="1519">
        <v>100000</v>
      </c>
      <c r="F550" s="2832">
        <v>86700</v>
      </c>
      <c r="G550" s="2831">
        <v>70528</v>
      </c>
      <c r="H550" s="1517">
        <f t="shared" si="38"/>
        <v>0.81347174163783165</v>
      </c>
    </row>
    <row r="551" spans="1:8" s="1225" customFormat="1" ht="17.100000000000001" customHeight="1">
      <c r="A551" s="1246"/>
      <c r="B551" s="1246"/>
      <c r="C551" s="3007" t="s">
        <v>664</v>
      </c>
      <c r="D551" s="3006" t="s">
        <v>671</v>
      </c>
      <c r="E551" s="1519">
        <v>1050</v>
      </c>
      <c r="F551" s="2832">
        <v>4350</v>
      </c>
      <c r="G551" s="2831">
        <v>4349.97</v>
      </c>
      <c r="H551" s="1517">
        <f t="shared" si="38"/>
        <v>0.99999310344827597</v>
      </c>
    </row>
    <row r="552" spans="1:8" s="1225" customFormat="1" ht="17.100000000000001" hidden="1" customHeight="1">
      <c r="A552" s="1246"/>
      <c r="B552" s="1246"/>
      <c r="C552" s="3007" t="s">
        <v>792</v>
      </c>
      <c r="D552" s="3006" t="s">
        <v>791</v>
      </c>
      <c r="E552" s="1519">
        <v>0</v>
      </c>
      <c r="F552" s="2832"/>
      <c r="G552" s="2831"/>
      <c r="H552" s="1517" t="e">
        <f t="shared" si="38"/>
        <v>#DIV/0!</v>
      </c>
    </row>
    <row r="553" spans="1:8" s="1225" customFormat="1" ht="17.100000000000001" customHeight="1">
      <c r="A553" s="1246"/>
      <c r="B553" s="1246"/>
      <c r="C553" s="3008" t="s">
        <v>1016</v>
      </c>
      <c r="D553" s="3006" t="s">
        <v>1015</v>
      </c>
      <c r="E553" s="1519">
        <v>0</v>
      </c>
      <c r="F553" s="2832">
        <v>7960</v>
      </c>
      <c r="G553" s="2831">
        <v>7958</v>
      </c>
      <c r="H553" s="1517">
        <f t="shared" si="38"/>
        <v>0.99974874371859301</v>
      </c>
    </row>
    <row r="554" spans="1:8" s="1225" customFormat="1" ht="29.25" customHeight="1">
      <c r="A554" s="1246"/>
      <c r="B554" s="1246"/>
      <c r="C554" s="3008" t="s">
        <v>1014</v>
      </c>
      <c r="D554" s="2959" t="s">
        <v>1013</v>
      </c>
      <c r="E554" s="1519">
        <v>0</v>
      </c>
      <c r="F554" s="2832">
        <v>934612</v>
      </c>
      <c r="G554" s="2831">
        <v>934612</v>
      </c>
      <c r="H554" s="1517">
        <f t="shared" si="38"/>
        <v>1</v>
      </c>
    </row>
    <row r="555" spans="1:8" s="1225" customFormat="1" ht="17.100000000000001" customHeight="1">
      <c r="A555" s="1246"/>
      <c r="B555" s="1246"/>
      <c r="C555" s="3007" t="s">
        <v>746</v>
      </c>
      <c r="D555" s="3006" t="s">
        <v>726</v>
      </c>
      <c r="E555" s="1519">
        <v>40000</v>
      </c>
      <c r="F555" s="2832">
        <v>13000</v>
      </c>
      <c r="G555" s="2831">
        <v>0</v>
      </c>
      <c r="H555" s="1517">
        <f t="shared" si="38"/>
        <v>0</v>
      </c>
    </row>
    <row r="556" spans="1:8" s="1225" customFormat="1" ht="17.100000000000001" customHeight="1">
      <c r="A556" s="1246"/>
      <c r="B556" s="1246"/>
      <c r="C556" s="1246"/>
      <c r="D556" s="3005"/>
      <c r="E556" s="1519"/>
      <c r="F556" s="2832"/>
      <c r="G556" s="2831"/>
      <c r="H556" s="1517"/>
    </row>
    <row r="557" spans="1:8" s="1225" customFormat="1" ht="17.100000000000001" customHeight="1">
      <c r="A557" s="1246"/>
      <c r="B557" s="1246"/>
      <c r="C557" s="5350" t="s">
        <v>489</v>
      </c>
      <c r="D557" s="5351"/>
      <c r="E557" s="2958">
        <f>SUM(E558)</f>
        <v>0</v>
      </c>
      <c r="F557" s="2958">
        <f>SUM(F558)</f>
        <v>126000</v>
      </c>
      <c r="G557" s="2993">
        <f>SUM(G558)</f>
        <v>126000</v>
      </c>
      <c r="H557" s="1517">
        <f>G557/F557</f>
        <v>1</v>
      </c>
    </row>
    <row r="558" spans="1:8" s="1225" customFormat="1" ht="36.75" customHeight="1">
      <c r="A558" s="1246"/>
      <c r="B558" s="1246"/>
      <c r="C558" s="2981" t="s">
        <v>90</v>
      </c>
      <c r="D558" s="2984" t="s">
        <v>488</v>
      </c>
      <c r="E558" s="1519">
        <v>0</v>
      </c>
      <c r="F558" s="2832">
        <v>126000</v>
      </c>
      <c r="G558" s="2831">
        <v>126000</v>
      </c>
      <c r="H558" s="1517">
        <f>G558/F558</f>
        <v>1</v>
      </c>
    </row>
    <row r="559" spans="1:8" s="1225" customFormat="1" ht="17.100000000000001" customHeight="1">
      <c r="A559" s="1369"/>
      <c r="B559" s="1369"/>
      <c r="C559" s="3004"/>
      <c r="D559" s="2668"/>
      <c r="E559" s="1519"/>
      <c r="F559" s="2944"/>
      <c r="G559" s="2943"/>
      <c r="H559" s="1578"/>
    </row>
    <row r="560" spans="1:8" s="1225" customFormat="1" ht="17.100000000000001" customHeight="1">
      <c r="A560" s="1246"/>
      <c r="B560" s="1246"/>
      <c r="C560" s="4943" t="s">
        <v>487</v>
      </c>
      <c r="D560" s="5352"/>
      <c r="E560" s="1239">
        <f>SUM(E561)</f>
        <v>855036</v>
      </c>
      <c r="F560" s="1239">
        <f>SUM(F561)</f>
        <v>7169079</v>
      </c>
      <c r="G560" s="1238">
        <f>SUM(G561)</f>
        <v>5727740.3600000003</v>
      </c>
      <c r="H560" s="1237">
        <f t="shared" ref="H560:H570" si="39">G560/F560</f>
        <v>0.7989506546098879</v>
      </c>
    </row>
    <row r="561" spans="1:8" s="1225" customFormat="1" ht="17.100000000000001" customHeight="1">
      <c r="A561" s="1246"/>
      <c r="B561" s="1246"/>
      <c r="C561" s="5331" t="s">
        <v>486</v>
      </c>
      <c r="D561" s="5338"/>
      <c r="E561" s="2958">
        <f>SUM(E562:E566)</f>
        <v>855036</v>
      </c>
      <c r="F561" s="2958">
        <f>SUM(F562:F566)</f>
        <v>7169079</v>
      </c>
      <c r="G561" s="2993">
        <f>SUM(G562:G566)</f>
        <v>5727740.3600000003</v>
      </c>
      <c r="H561" s="1517">
        <f t="shared" si="39"/>
        <v>0.7989506546098879</v>
      </c>
    </row>
    <row r="562" spans="1:8" s="1225" customFormat="1" ht="17.100000000000001" customHeight="1">
      <c r="A562" s="1332"/>
      <c r="B562" s="1332"/>
      <c r="C562" s="2957" t="s">
        <v>579</v>
      </c>
      <c r="D562" s="3003" t="s">
        <v>576</v>
      </c>
      <c r="E562" s="1519">
        <v>650000</v>
      </c>
      <c r="F562" s="2832">
        <v>147600</v>
      </c>
      <c r="G562" s="2831">
        <v>147600</v>
      </c>
      <c r="H562" s="1517">
        <f t="shared" si="39"/>
        <v>1</v>
      </c>
    </row>
    <row r="563" spans="1:8" s="1225" customFormat="1" ht="17.100000000000001" customHeight="1">
      <c r="A563" s="1246"/>
      <c r="B563" s="1246"/>
      <c r="C563" s="2987" t="s">
        <v>644</v>
      </c>
      <c r="D563" s="2495" t="s">
        <v>643</v>
      </c>
      <c r="E563" s="1295">
        <v>0</v>
      </c>
      <c r="F563" s="1363">
        <v>156000</v>
      </c>
      <c r="G563" s="1362">
        <v>0</v>
      </c>
      <c r="H563" s="1208">
        <f t="shared" si="39"/>
        <v>0</v>
      </c>
    </row>
    <row r="564" spans="1:8" s="1225" customFormat="1" ht="53.25" customHeight="1">
      <c r="A564" s="1246"/>
      <c r="B564" s="1246"/>
      <c r="C564" s="3002" t="s">
        <v>464</v>
      </c>
      <c r="D564" s="3001" t="s">
        <v>581</v>
      </c>
      <c r="E564" s="2958">
        <v>205036</v>
      </c>
      <c r="F564" s="3000">
        <v>535384</v>
      </c>
      <c r="G564" s="2999">
        <v>524352.31999999995</v>
      </c>
      <c r="H564" s="1517">
        <f t="shared" si="39"/>
        <v>0.97939482689060553</v>
      </c>
    </row>
    <row r="565" spans="1:8" s="1225" customFormat="1" ht="40.5" customHeight="1">
      <c r="A565" s="1332"/>
      <c r="B565" s="1332"/>
      <c r="C565" s="2991" t="s">
        <v>485</v>
      </c>
      <c r="D565" s="2970" t="s">
        <v>484</v>
      </c>
      <c r="E565" s="1519">
        <v>0</v>
      </c>
      <c r="F565" s="2832">
        <v>83794</v>
      </c>
      <c r="G565" s="2831">
        <v>83794</v>
      </c>
      <c r="H565" s="1517">
        <f t="shared" si="39"/>
        <v>1</v>
      </c>
    </row>
    <row r="566" spans="1:8" s="1225" customFormat="1" ht="27" customHeight="1" thickBot="1">
      <c r="A566" s="1246"/>
      <c r="B566" s="1348"/>
      <c r="C566" s="2998" t="s">
        <v>1012</v>
      </c>
      <c r="D566" s="2997" t="s">
        <v>1011</v>
      </c>
      <c r="E566" s="1629">
        <v>0</v>
      </c>
      <c r="F566" s="2996">
        <v>6246301</v>
      </c>
      <c r="G566" s="2869">
        <v>4971994.04</v>
      </c>
      <c r="H566" s="2868">
        <f t="shared" si="39"/>
        <v>0.79599014520753963</v>
      </c>
    </row>
    <row r="567" spans="1:8" s="1225" customFormat="1" ht="16.5" customHeight="1" thickBot="1">
      <c r="A567" s="1413"/>
      <c r="B567" s="2193" t="s">
        <v>1010</v>
      </c>
      <c r="C567" s="2995"/>
      <c r="D567" s="2994" t="s">
        <v>49</v>
      </c>
      <c r="E567" s="1256">
        <f>SUM(E568,E572)</f>
        <v>0</v>
      </c>
      <c r="F567" s="1256">
        <f>SUM(F568,F572)</f>
        <v>39000</v>
      </c>
      <c r="G567" s="1255">
        <f>SUM(G568,G572)</f>
        <v>39000</v>
      </c>
      <c r="H567" s="1254">
        <f t="shared" si="39"/>
        <v>1</v>
      </c>
    </row>
    <row r="568" spans="1:8" s="1225" customFormat="1" ht="17.25" customHeight="1">
      <c r="A568" s="1413"/>
      <c r="B568" s="2992"/>
      <c r="C568" s="5327" t="s">
        <v>490</v>
      </c>
      <c r="D568" s="5328"/>
      <c r="E568" s="1239">
        <f t="shared" ref="E568:G569" si="40">SUM(E569)</f>
        <v>0</v>
      </c>
      <c r="F568" s="1239">
        <f t="shared" si="40"/>
        <v>27000</v>
      </c>
      <c r="G568" s="1238">
        <f t="shared" si="40"/>
        <v>27000</v>
      </c>
      <c r="H568" s="1237">
        <f t="shared" si="39"/>
        <v>1</v>
      </c>
    </row>
    <row r="569" spans="1:8" s="1225" customFormat="1" ht="15" customHeight="1">
      <c r="A569" s="1413"/>
      <c r="B569" s="2992"/>
      <c r="C569" s="5331" t="s">
        <v>489</v>
      </c>
      <c r="D569" s="5332"/>
      <c r="E569" s="2958">
        <f t="shared" si="40"/>
        <v>0</v>
      </c>
      <c r="F569" s="2958">
        <f t="shared" si="40"/>
        <v>27000</v>
      </c>
      <c r="G569" s="2993">
        <f t="shared" si="40"/>
        <v>27000</v>
      </c>
      <c r="H569" s="1517">
        <f t="shared" si="39"/>
        <v>1</v>
      </c>
    </row>
    <row r="570" spans="1:8" s="1225" customFormat="1" ht="25.5" customHeight="1">
      <c r="A570" s="1413"/>
      <c r="B570" s="2992"/>
      <c r="C570" s="2991" t="s">
        <v>90</v>
      </c>
      <c r="D570" s="2970" t="s">
        <v>488</v>
      </c>
      <c r="E570" s="1519">
        <v>0</v>
      </c>
      <c r="F570" s="2832">
        <v>27000</v>
      </c>
      <c r="G570" s="2831">
        <v>27000</v>
      </c>
      <c r="H570" s="1517">
        <f t="shared" si="39"/>
        <v>1</v>
      </c>
    </row>
    <row r="571" spans="1:8" s="1225" customFormat="1" ht="12.75" customHeight="1">
      <c r="A571" s="1413"/>
      <c r="B571" s="2992"/>
      <c r="C571" s="2991"/>
      <c r="D571" s="2970"/>
      <c r="E571" s="1519"/>
      <c r="F571" s="2832"/>
      <c r="G571" s="2831"/>
      <c r="H571" s="1517"/>
    </row>
    <row r="572" spans="1:8" s="1225" customFormat="1" ht="15" customHeight="1">
      <c r="A572" s="1413"/>
      <c r="B572" s="1246"/>
      <c r="C572" s="5353" t="s">
        <v>487</v>
      </c>
      <c r="D572" s="5354"/>
      <c r="E572" s="1239">
        <f>SUM(E573)</f>
        <v>0</v>
      </c>
      <c r="F572" s="1239">
        <f>SUM(F573)</f>
        <v>12000</v>
      </c>
      <c r="G572" s="1238">
        <f>SUM(G573)</f>
        <v>12000</v>
      </c>
      <c r="H572" s="1520">
        <f t="shared" ref="H572:H587" si="41">G572/F572</f>
        <v>1</v>
      </c>
    </row>
    <row r="573" spans="1:8" s="1225" customFormat="1" ht="16.5" customHeight="1">
      <c r="A573" s="1413"/>
      <c r="B573" s="1246"/>
      <c r="C573" s="5331" t="s">
        <v>486</v>
      </c>
      <c r="D573" s="5338"/>
      <c r="E573" s="1519">
        <f>SUM(E576)</f>
        <v>0</v>
      </c>
      <c r="F573" s="1519">
        <f>SUM(F576)</f>
        <v>12000</v>
      </c>
      <c r="G573" s="1518">
        <f>SUM(G576)</f>
        <v>12000</v>
      </c>
      <c r="H573" s="1517">
        <f t="shared" si="41"/>
        <v>1</v>
      </c>
    </row>
    <row r="574" spans="1:8" s="1225" customFormat="1" ht="55.5" hidden="1" customHeight="1">
      <c r="A574" s="1413"/>
      <c r="B574" s="1246"/>
      <c r="C574" s="2991" t="s">
        <v>464</v>
      </c>
      <c r="D574" s="2970" t="s">
        <v>581</v>
      </c>
      <c r="E574" s="2958">
        <v>0</v>
      </c>
      <c r="F574" s="2832"/>
      <c r="G574" s="2831"/>
      <c r="H574" s="1517" t="e">
        <f t="shared" si="41"/>
        <v>#DIV/0!</v>
      </c>
    </row>
    <row r="575" spans="1:8" s="1225" customFormat="1" ht="39" hidden="1" thickBot="1">
      <c r="A575" s="1413"/>
      <c r="B575" s="1246"/>
      <c r="C575" s="2928" t="s">
        <v>485</v>
      </c>
      <c r="D575" s="2990" t="s">
        <v>484</v>
      </c>
      <c r="E575" s="1228">
        <v>0</v>
      </c>
      <c r="F575" s="2832"/>
      <c r="G575" s="2831"/>
      <c r="H575" s="1517" t="e">
        <f t="shared" si="41"/>
        <v>#DIV/0!</v>
      </c>
    </row>
    <row r="576" spans="1:8" s="1225" customFormat="1" ht="41.25" customHeight="1" thickBot="1">
      <c r="A576" s="1691"/>
      <c r="B576" s="1348"/>
      <c r="C576" s="1357" t="s">
        <v>485</v>
      </c>
      <c r="D576" s="1229" t="s">
        <v>484</v>
      </c>
      <c r="E576" s="1629">
        <v>0</v>
      </c>
      <c r="F576" s="1227">
        <v>12000</v>
      </c>
      <c r="G576" s="1226">
        <v>12000</v>
      </c>
      <c r="H576" s="1199">
        <f t="shared" si="41"/>
        <v>1</v>
      </c>
    </row>
    <row r="577" spans="1:8" s="1225" customFormat="1" ht="17.100000000000001" customHeight="1" thickBot="1">
      <c r="A577" s="1345" t="s">
        <v>1009</v>
      </c>
      <c r="B577" s="1344"/>
      <c r="C577" s="1343"/>
      <c r="D577" s="1342" t="s">
        <v>1008</v>
      </c>
      <c r="E577" s="1224">
        <f>SUM(E578,E614,E618,E664)</f>
        <v>8883627</v>
      </c>
      <c r="F577" s="1224">
        <f>SUM(F578,F614,F618,F664)</f>
        <v>9240847</v>
      </c>
      <c r="G577" s="1223">
        <f>SUM(G578,G614,G618,G664)</f>
        <v>8779895.4800000004</v>
      </c>
      <c r="H577" s="1222">
        <f t="shared" si="41"/>
        <v>0.95011804437407099</v>
      </c>
    </row>
    <row r="578" spans="1:8" s="1225" customFormat="1" ht="17.100000000000001" customHeight="1" thickBot="1">
      <c r="A578" s="1392"/>
      <c r="B578" s="1259" t="s">
        <v>1007</v>
      </c>
      <c r="C578" s="1340"/>
      <c r="D578" s="1339" t="s">
        <v>155</v>
      </c>
      <c r="E578" s="1316">
        <f>SUM(E579)</f>
        <v>4044710</v>
      </c>
      <c r="F578" s="1316">
        <f>SUM(F579)</f>
        <v>2437210</v>
      </c>
      <c r="G578" s="1315">
        <f>SUM(G579)</f>
        <v>1989030.2400000002</v>
      </c>
      <c r="H578" s="1254">
        <f t="shared" si="41"/>
        <v>0.81610950225873036</v>
      </c>
    </row>
    <row r="579" spans="1:8" s="1225" customFormat="1" ht="17.100000000000001" customHeight="1">
      <c r="A579" s="1246"/>
      <c r="B579" s="1332"/>
      <c r="C579" s="5173" t="s">
        <v>490</v>
      </c>
      <c r="D579" s="5173"/>
      <c r="E579" s="1253">
        <f>SUM(E580,E608)</f>
        <v>4044710</v>
      </c>
      <c r="F579" s="1253">
        <f>SUM(F580,F608)</f>
        <v>2437210</v>
      </c>
      <c r="G579" s="1252">
        <f>SUM(G580,G608)</f>
        <v>1989030.2400000002</v>
      </c>
      <c r="H579" s="1237">
        <f t="shared" si="41"/>
        <v>0.81610950225873036</v>
      </c>
    </row>
    <row r="580" spans="1:8" s="1225" customFormat="1" ht="17.100000000000001" customHeight="1">
      <c r="A580" s="1246"/>
      <c r="B580" s="1332"/>
      <c r="C580" s="5333" t="s">
        <v>514</v>
      </c>
      <c r="D580" s="5333"/>
      <c r="E580" s="1519">
        <f>SUM(E581,E589)</f>
        <v>4037010</v>
      </c>
      <c r="F580" s="1519">
        <f>SUM(F581,F589)</f>
        <v>2429510</v>
      </c>
      <c r="G580" s="1518">
        <f>SUM(G581,G589)</f>
        <v>1983430.2400000002</v>
      </c>
      <c r="H580" s="1517">
        <f t="shared" si="41"/>
        <v>0.81639105827924163</v>
      </c>
    </row>
    <row r="581" spans="1:8" s="1225" customFormat="1" ht="15" customHeight="1">
      <c r="A581" s="1246"/>
      <c r="B581" s="1332"/>
      <c r="C581" s="5334" t="s">
        <v>513</v>
      </c>
      <c r="D581" s="5334"/>
      <c r="E581" s="1538">
        <f>SUM(E582:E587)</f>
        <v>3472460</v>
      </c>
      <c r="F581" s="1538">
        <f>SUM(F582:F587)</f>
        <v>1992460</v>
      </c>
      <c r="G581" s="1537">
        <f>SUM(G582:G587)</f>
        <v>1697508.9300000002</v>
      </c>
      <c r="H581" s="1536">
        <f t="shared" si="41"/>
        <v>0.85196637824598742</v>
      </c>
    </row>
    <row r="582" spans="1:8" s="1225" customFormat="1" ht="16.5" customHeight="1">
      <c r="A582" s="1246"/>
      <c r="B582" s="1332"/>
      <c r="C582" s="2960" t="s">
        <v>566</v>
      </c>
      <c r="D582" s="2959" t="s">
        <v>565</v>
      </c>
      <c r="E582" s="1519">
        <v>2703000</v>
      </c>
      <c r="F582" s="2832">
        <v>1323000</v>
      </c>
      <c r="G582" s="2831">
        <v>1126383.92</v>
      </c>
      <c r="H582" s="1517">
        <f t="shared" si="41"/>
        <v>0.85138618291761148</v>
      </c>
    </row>
    <row r="583" spans="1:8" s="1225" customFormat="1" ht="17.100000000000001" customHeight="1">
      <c r="A583" s="1246"/>
      <c r="B583" s="1332"/>
      <c r="C583" s="2960" t="s">
        <v>564</v>
      </c>
      <c r="D583" s="2959" t="s">
        <v>563</v>
      </c>
      <c r="E583" s="1519">
        <v>212000</v>
      </c>
      <c r="F583" s="2832">
        <v>313370</v>
      </c>
      <c r="G583" s="2831">
        <v>282805.46999999997</v>
      </c>
      <c r="H583" s="1517">
        <f t="shared" si="41"/>
        <v>0.9024650413249512</v>
      </c>
    </row>
    <row r="584" spans="1:8" s="1225" customFormat="1" ht="17.100000000000001" customHeight="1">
      <c r="A584" s="1246"/>
      <c r="B584" s="1332"/>
      <c r="C584" s="2960" t="s">
        <v>512</v>
      </c>
      <c r="D584" s="2959" t="s">
        <v>511</v>
      </c>
      <c r="E584" s="1519">
        <v>480000</v>
      </c>
      <c r="F584" s="2832">
        <v>276850</v>
      </c>
      <c r="G584" s="2831">
        <v>234382.6</v>
      </c>
      <c r="H584" s="1517">
        <f t="shared" si="41"/>
        <v>0.84660502076936972</v>
      </c>
    </row>
    <row r="585" spans="1:8" s="1225" customFormat="1" ht="16.5" customHeight="1">
      <c r="A585" s="1246"/>
      <c r="B585" s="1332"/>
      <c r="C585" s="2960" t="s">
        <v>510</v>
      </c>
      <c r="D585" s="2959" t="s">
        <v>509</v>
      </c>
      <c r="E585" s="1519">
        <v>57000</v>
      </c>
      <c r="F585" s="2832">
        <v>36530</v>
      </c>
      <c r="G585" s="2831">
        <v>23828.11</v>
      </c>
      <c r="H585" s="1517">
        <f t="shared" si="41"/>
        <v>0.65228880372296749</v>
      </c>
    </row>
    <row r="586" spans="1:8" s="1225" customFormat="1" ht="17.100000000000001" customHeight="1">
      <c r="A586" s="1246"/>
      <c r="B586" s="1332"/>
      <c r="C586" s="2960" t="s">
        <v>522</v>
      </c>
      <c r="D586" s="2959" t="s">
        <v>521</v>
      </c>
      <c r="E586" s="1519">
        <v>7000</v>
      </c>
      <c r="F586" s="2832">
        <v>29250</v>
      </c>
      <c r="G586" s="2831">
        <v>23970</v>
      </c>
      <c r="H586" s="1517">
        <f t="shared" si="41"/>
        <v>0.81948717948717953</v>
      </c>
    </row>
    <row r="587" spans="1:8" s="1225" customFormat="1" ht="17.100000000000001" customHeight="1">
      <c r="A587" s="1369"/>
      <c r="B587" s="1368"/>
      <c r="C587" s="2989" t="s">
        <v>562</v>
      </c>
      <c r="D587" s="2967" t="s">
        <v>561</v>
      </c>
      <c r="E587" s="2966">
        <v>13460</v>
      </c>
      <c r="F587" s="2965">
        <v>13460</v>
      </c>
      <c r="G587" s="2964">
        <v>6138.83</v>
      </c>
      <c r="H587" s="2963">
        <f t="shared" si="41"/>
        <v>0.45607949479940563</v>
      </c>
    </row>
    <row r="588" spans="1:8" s="1225" customFormat="1" ht="11.25" customHeight="1">
      <c r="A588" s="1246"/>
      <c r="B588" s="1332"/>
      <c r="C588" s="1385"/>
      <c r="D588" s="1385"/>
      <c r="E588" s="1235"/>
      <c r="F588" s="1363"/>
      <c r="G588" s="1362"/>
      <c r="H588" s="1208"/>
    </row>
    <row r="589" spans="1:8" s="1225" customFormat="1" ht="17.100000000000001" customHeight="1">
      <c r="A589" s="1246"/>
      <c r="B589" s="1332"/>
      <c r="C589" s="5339" t="s">
        <v>508</v>
      </c>
      <c r="D589" s="5339"/>
      <c r="E589" s="1538">
        <f>SUM(E590:E606)</f>
        <v>564550</v>
      </c>
      <c r="F589" s="1538">
        <f>SUM(F590:F606)</f>
        <v>437050</v>
      </c>
      <c r="G589" s="1537">
        <f>SUM(G590:G606)</f>
        <v>285921.30999999994</v>
      </c>
      <c r="H589" s="1536">
        <f>G589/F589</f>
        <v>0.65420732181672558</v>
      </c>
    </row>
    <row r="590" spans="1:8" s="1225" customFormat="1" ht="17.25" customHeight="1">
      <c r="A590" s="1246"/>
      <c r="B590" s="1332"/>
      <c r="C590" s="2961" t="s">
        <v>667</v>
      </c>
      <c r="D590" s="2988" t="s">
        <v>666</v>
      </c>
      <c r="E590" s="1519">
        <v>20800</v>
      </c>
      <c r="F590" s="2832">
        <v>10800</v>
      </c>
      <c r="G590" s="2831">
        <v>2272</v>
      </c>
      <c r="H590" s="1517">
        <f>G590/F590</f>
        <v>0.21037037037037037</v>
      </c>
    </row>
    <row r="591" spans="1:8" s="1225" customFormat="1" ht="17.100000000000001" customHeight="1">
      <c r="A591" s="1246"/>
      <c r="B591" s="1332"/>
      <c r="C591" s="2968" t="s">
        <v>507</v>
      </c>
      <c r="D591" s="2967" t="s">
        <v>506</v>
      </c>
      <c r="E591" s="1519">
        <v>95540</v>
      </c>
      <c r="F591" s="2832">
        <v>65540</v>
      </c>
      <c r="G591" s="2831">
        <v>40644.58</v>
      </c>
      <c r="H591" s="1517">
        <f>G591/F591</f>
        <v>0.62014922184925236</v>
      </c>
    </row>
    <row r="592" spans="1:8" s="1225" customFormat="1" ht="18" customHeight="1">
      <c r="A592" s="1332"/>
      <c r="B592" s="1332"/>
      <c r="C592" s="2331" t="s">
        <v>558</v>
      </c>
      <c r="D592" s="2302" t="s">
        <v>1006</v>
      </c>
      <c r="E592" s="1295">
        <v>1500</v>
      </c>
      <c r="F592" s="1363">
        <v>1500</v>
      </c>
      <c r="G592" s="1362">
        <v>1162.3</v>
      </c>
      <c r="H592" s="1208">
        <f>G592/F592</f>
        <v>0.77486666666666659</v>
      </c>
    </row>
    <row r="593" spans="1:8" s="1225" customFormat="1" ht="17.100000000000001" customHeight="1">
      <c r="A593" s="1246"/>
      <c r="B593" s="1332"/>
      <c r="C593" s="2960" t="s">
        <v>556</v>
      </c>
      <c r="D593" s="2959" t="s">
        <v>555</v>
      </c>
      <c r="E593" s="1519">
        <v>1500</v>
      </c>
      <c r="F593" s="2832">
        <v>0</v>
      </c>
      <c r="G593" s="2831">
        <v>0</v>
      </c>
      <c r="H593" s="1517"/>
    </row>
    <row r="594" spans="1:8" s="1225" customFormat="1" ht="17.100000000000001" customHeight="1">
      <c r="A594" s="1246"/>
      <c r="B594" s="1332"/>
      <c r="C594" s="2960" t="s">
        <v>554</v>
      </c>
      <c r="D594" s="2959" t="s">
        <v>553</v>
      </c>
      <c r="E594" s="1519">
        <v>133800</v>
      </c>
      <c r="F594" s="2832">
        <v>133800</v>
      </c>
      <c r="G594" s="2831">
        <v>116252.99</v>
      </c>
      <c r="H594" s="1517">
        <f t="shared" ref="H594:H606" si="42">G594/F594</f>
        <v>0.86885642750373693</v>
      </c>
    </row>
    <row r="595" spans="1:8" s="1225" customFormat="1" ht="17.100000000000001" customHeight="1">
      <c r="A595" s="1246"/>
      <c r="B595" s="1332"/>
      <c r="C595" s="2960" t="s">
        <v>552</v>
      </c>
      <c r="D595" s="2959" t="s">
        <v>551</v>
      </c>
      <c r="E595" s="1519">
        <v>18320</v>
      </c>
      <c r="F595" s="2832">
        <v>8320</v>
      </c>
      <c r="G595" s="2831">
        <v>2766.59</v>
      </c>
      <c r="H595" s="1517">
        <f t="shared" si="42"/>
        <v>0.33252283653846154</v>
      </c>
    </row>
    <row r="596" spans="1:8" s="1225" customFormat="1" ht="17.100000000000001" customHeight="1">
      <c r="A596" s="1246"/>
      <c r="B596" s="1332"/>
      <c r="C596" s="2960" t="s">
        <v>550</v>
      </c>
      <c r="D596" s="2959" t="s">
        <v>549</v>
      </c>
      <c r="E596" s="1519">
        <v>8350</v>
      </c>
      <c r="F596" s="2832">
        <v>6350</v>
      </c>
      <c r="G596" s="2831">
        <v>4702</v>
      </c>
      <c r="H596" s="1517">
        <f t="shared" si="42"/>
        <v>0.74047244094488185</v>
      </c>
    </row>
    <row r="597" spans="1:8" s="1225" customFormat="1" ht="17.100000000000001" customHeight="1">
      <c r="A597" s="1246"/>
      <c r="B597" s="1332"/>
      <c r="C597" s="2960" t="s">
        <v>505</v>
      </c>
      <c r="D597" s="2959" t="s">
        <v>504</v>
      </c>
      <c r="E597" s="1519">
        <v>145500</v>
      </c>
      <c r="F597" s="2832">
        <v>95500</v>
      </c>
      <c r="G597" s="2831">
        <v>57156.89</v>
      </c>
      <c r="H597" s="1517">
        <f t="shared" si="42"/>
        <v>0.59850146596858633</v>
      </c>
    </row>
    <row r="598" spans="1:8" s="1225" customFormat="1" ht="16.5" customHeight="1">
      <c r="A598" s="1246"/>
      <c r="B598" s="1332"/>
      <c r="C598" s="2960" t="s">
        <v>548</v>
      </c>
      <c r="D598" s="2959" t="s">
        <v>547</v>
      </c>
      <c r="E598" s="1519">
        <v>12000</v>
      </c>
      <c r="F598" s="2832">
        <v>6000</v>
      </c>
      <c r="G598" s="2831">
        <v>2236.16</v>
      </c>
      <c r="H598" s="1517">
        <f t="shared" si="42"/>
        <v>0.37269333333333332</v>
      </c>
    </row>
    <row r="599" spans="1:8" s="1225" customFormat="1" ht="25.5" hidden="1" customHeight="1">
      <c r="A599" s="1246"/>
      <c r="B599" s="1332"/>
      <c r="C599" s="2960" t="s">
        <v>544</v>
      </c>
      <c r="D599" s="2959" t="s">
        <v>543</v>
      </c>
      <c r="E599" s="1519">
        <v>0</v>
      </c>
      <c r="F599" s="2832"/>
      <c r="G599" s="2831"/>
      <c r="H599" s="1517" t="e">
        <f t="shared" si="42"/>
        <v>#DIV/0!</v>
      </c>
    </row>
    <row r="600" spans="1:8" s="1225" customFormat="1" ht="17.100000000000001" customHeight="1">
      <c r="A600" s="1332"/>
      <c r="B600" s="1332"/>
      <c r="C600" s="2968" t="s">
        <v>542</v>
      </c>
      <c r="D600" s="2967" t="s">
        <v>541</v>
      </c>
      <c r="E600" s="1519">
        <v>5000</v>
      </c>
      <c r="F600" s="2832">
        <v>5000</v>
      </c>
      <c r="G600" s="2831">
        <v>2359.71</v>
      </c>
      <c r="H600" s="1517">
        <f t="shared" si="42"/>
        <v>0.47194200000000003</v>
      </c>
    </row>
    <row r="601" spans="1:8" s="1225" customFormat="1" ht="17.100000000000001" hidden="1" customHeight="1">
      <c r="A601" s="1246"/>
      <c r="B601" s="1332"/>
      <c r="C601" s="2987" t="s">
        <v>540</v>
      </c>
      <c r="D601" s="1395" t="s">
        <v>539</v>
      </c>
      <c r="E601" s="1364">
        <v>0</v>
      </c>
      <c r="F601" s="2832"/>
      <c r="G601" s="2831"/>
      <c r="H601" s="1517" t="e">
        <f t="shared" si="42"/>
        <v>#DIV/0!</v>
      </c>
    </row>
    <row r="602" spans="1:8" s="1225" customFormat="1" ht="17.100000000000001" customHeight="1">
      <c r="A602" s="1332"/>
      <c r="B602" s="1332"/>
      <c r="C602" s="2986" t="s">
        <v>538</v>
      </c>
      <c r="D602" s="2985" t="s">
        <v>537</v>
      </c>
      <c r="E602" s="1519">
        <v>6150</v>
      </c>
      <c r="F602" s="2832">
        <v>3150</v>
      </c>
      <c r="G602" s="2831">
        <v>1236.6500000000001</v>
      </c>
      <c r="H602" s="1517">
        <f t="shared" si="42"/>
        <v>0.3925873015873016</v>
      </c>
    </row>
    <row r="603" spans="1:8" s="1225" customFormat="1" ht="17.100000000000001" customHeight="1">
      <c r="A603" s="1246"/>
      <c r="B603" s="1246"/>
      <c r="C603" s="2968" t="s">
        <v>536</v>
      </c>
      <c r="D603" s="2984" t="s">
        <v>535</v>
      </c>
      <c r="E603" s="1519">
        <v>85650</v>
      </c>
      <c r="F603" s="2832">
        <v>85650</v>
      </c>
      <c r="G603" s="2831">
        <v>47304.89</v>
      </c>
      <c r="H603" s="1517">
        <f t="shared" si="42"/>
        <v>0.55230461179217749</v>
      </c>
    </row>
    <row r="604" spans="1:8" s="1225" customFormat="1" ht="17.100000000000001" customHeight="1">
      <c r="A604" s="1332"/>
      <c r="B604" s="1332"/>
      <c r="C604" s="2694" t="s">
        <v>534</v>
      </c>
      <c r="D604" s="2628" t="s">
        <v>533</v>
      </c>
      <c r="E604" s="1295">
        <v>8800</v>
      </c>
      <c r="F604" s="1363">
        <v>3800</v>
      </c>
      <c r="G604" s="1362">
        <v>3564</v>
      </c>
      <c r="H604" s="1208">
        <f t="shared" si="42"/>
        <v>0.93789473684210523</v>
      </c>
    </row>
    <row r="605" spans="1:8" s="1225" customFormat="1" ht="17.100000000000001" customHeight="1">
      <c r="A605" s="1246"/>
      <c r="B605" s="1246"/>
      <c r="C605" s="2968" t="s">
        <v>664</v>
      </c>
      <c r="D605" s="2984" t="s">
        <v>671</v>
      </c>
      <c r="E605" s="1519">
        <v>11040</v>
      </c>
      <c r="F605" s="2832">
        <v>11040</v>
      </c>
      <c r="G605" s="2831">
        <v>3992.55</v>
      </c>
      <c r="H605" s="1517">
        <f t="shared" si="42"/>
        <v>0.36164402173913046</v>
      </c>
    </row>
    <row r="606" spans="1:8" s="1225" customFormat="1" ht="19.5" customHeight="1">
      <c r="A606" s="1246"/>
      <c r="B606" s="1246"/>
      <c r="C606" s="2694" t="s">
        <v>532</v>
      </c>
      <c r="D606" s="2628" t="s">
        <v>531</v>
      </c>
      <c r="E606" s="1519">
        <v>10600</v>
      </c>
      <c r="F606" s="2832">
        <v>600</v>
      </c>
      <c r="G606" s="2831">
        <v>270</v>
      </c>
      <c r="H606" s="1517">
        <f t="shared" si="42"/>
        <v>0.45</v>
      </c>
    </row>
    <row r="607" spans="1:8" s="1225" customFormat="1" ht="12" customHeight="1">
      <c r="A607" s="1246"/>
      <c r="B607" s="1246"/>
      <c r="C607" s="2983"/>
      <c r="D607" s="2982"/>
      <c r="E607" s="1235"/>
      <c r="F607" s="2944"/>
      <c r="G607" s="2943"/>
      <c r="H607" s="1578"/>
    </row>
    <row r="608" spans="1:8" s="1225" customFormat="1" ht="17.100000000000001" customHeight="1">
      <c r="A608" s="1246"/>
      <c r="B608" s="1246"/>
      <c r="C608" s="5249" t="s">
        <v>498</v>
      </c>
      <c r="D608" s="5250"/>
      <c r="E608" s="1519">
        <f>SUM(E609)</f>
        <v>7700</v>
      </c>
      <c r="F608" s="1519">
        <f>SUM(F609)</f>
        <v>7700</v>
      </c>
      <c r="G608" s="1518">
        <f>SUM(G609)</f>
        <v>5600</v>
      </c>
      <c r="H608" s="1517">
        <f t="shared" ref="H608:H627" si="43">G608/F608</f>
        <v>0.72727272727272729</v>
      </c>
    </row>
    <row r="609" spans="1:8" s="1225" customFormat="1" ht="18.75" customHeight="1" thickBot="1">
      <c r="A609" s="1246"/>
      <c r="B609" s="1246"/>
      <c r="C609" s="2981" t="s">
        <v>530</v>
      </c>
      <c r="D609" s="2980" t="s">
        <v>529</v>
      </c>
      <c r="E609" s="2958">
        <v>7700</v>
      </c>
      <c r="F609" s="2832">
        <v>7700</v>
      </c>
      <c r="G609" s="2831">
        <v>5600</v>
      </c>
      <c r="H609" s="1517">
        <f t="shared" si="43"/>
        <v>0.72727272727272729</v>
      </c>
    </row>
    <row r="610" spans="1:8" s="1225" customFormat="1" ht="15.75" hidden="1" customHeight="1" thickBot="1">
      <c r="A610" s="1413"/>
      <c r="B610" s="1413"/>
      <c r="C610" s="5340"/>
      <c r="D610" s="5341"/>
      <c r="E610" s="2979"/>
      <c r="F610" s="2944"/>
      <c r="G610" s="2943"/>
      <c r="H610" s="1578" t="e">
        <f t="shared" si="43"/>
        <v>#DIV/0!</v>
      </c>
    </row>
    <row r="611" spans="1:8" s="1225" customFormat="1" ht="18" hidden="1" customHeight="1" thickBot="1">
      <c r="A611" s="1413"/>
      <c r="B611" s="1413"/>
      <c r="C611" s="5342" t="s">
        <v>487</v>
      </c>
      <c r="D611" s="5343"/>
      <c r="E611" s="2978">
        <v>0</v>
      </c>
      <c r="F611" s="2944"/>
      <c r="G611" s="2943"/>
      <c r="H611" s="1578" t="e">
        <f t="shared" si="43"/>
        <v>#DIV/0!</v>
      </c>
    </row>
    <row r="612" spans="1:8" s="1225" customFormat="1" ht="16.5" hidden="1" customHeight="1" thickBot="1">
      <c r="A612" s="1413"/>
      <c r="B612" s="1413"/>
      <c r="C612" s="5344" t="s">
        <v>752</v>
      </c>
      <c r="D612" s="5345"/>
      <c r="E612" s="2975">
        <v>0</v>
      </c>
      <c r="F612" s="2944"/>
      <c r="G612" s="2943"/>
      <c r="H612" s="1578" t="e">
        <f t="shared" si="43"/>
        <v>#DIV/0!</v>
      </c>
    </row>
    <row r="613" spans="1:8" s="1225" customFormat="1" ht="21" hidden="1" customHeight="1" thickBot="1">
      <c r="A613" s="1413"/>
      <c r="B613" s="1413"/>
      <c r="C613" s="2977" t="s">
        <v>579</v>
      </c>
      <c r="D613" s="2976" t="s">
        <v>576</v>
      </c>
      <c r="E613" s="2975">
        <v>0</v>
      </c>
      <c r="F613" s="2944"/>
      <c r="G613" s="2943"/>
      <c r="H613" s="2974" t="e">
        <f t="shared" si="43"/>
        <v>#DIV/0!</v>
      </c>
    </row>
    <row r="614" spans="1:8" s="1225" customFormat="1" ht="16.5" customHeight="1" thickBot="1">
      <c r="A614" s="1413"/>
      <c r="B614" s="2973" t="s">
        <v>1005</v>
      </c>
      <c r="C614" s="2972"/>
      <c r="D614" s="2971" t="s">
        <v>1004</v>
      </c>
      <c r="E614" s="1256">
        <f t="shared" ref="E614:G616" si="44">SUM(E615)</f>
        <v>0</v>
      </c>
      <c r="F614" s="1256">
        <f t="shared" si="44"/>
        <v>58500</v>
      </c>
      <c r="G614" s="1255">
        <f t="shared" si="44"/>
        <v>58500</v>
      </c>
      <c r="H614" s="1254">
        <f t="shared" si="43"/>
        <v>1</v>
      </c>
    </row>
    <row r="615" spans="1:8" s="1225" customFormat="1" ht="18" customHeight="1">
      <c r="A615" s="1413"/>
      <c r="B615" s="2252"/>
      <c r="C615" s="5327" t="s">
        <v>490</v>
      </c>
      <c r="D615" s="5328"/>
      <c r="E615" s="1253">
        <f t="shared" si="44"/>
        <v>0</v>
      </c>
      <c r="F615" s="1253">
        <f t="shared" si="44"/>
        <v>58500</v>
      </c>
      <c r="G615" s="1252">
        <f t="shared" si="44"/>
        <v>58500</v>
      </c>
      <c r="H615" s="1237">
        <f t="shared" si="43"/>
        <v>1</v>
      </c>
    </row>
    <row r="616" spans="1:8" s="1225" customFormat="1" ht="17.25" customHeight="1">
      <c r="A616" s="1413"/>
      <c r="B616" s="1332"/>
      <c r="C616" s="5331" t="s">
        <v>489</v>
      </c>
      <c r="D616" s="5332"/>
      <c r="E616" s="1519">
        <f t="shared" si="44"/>
        <v>0</v>
      </c>
      <c r="F616" s="1519">
        <f t="shared" si="44"/>
        <v>58500</v>
      </c>
      <c r="G616" s="1518">
        <f t="shared" si="44"/>
        <v>58500</v>
      </c>
      <c r="H616" s="1517">
        <f t="shared" si="43"/>
        <v>1</v>
      </c>
    </row>
    <row r="617" spans="1:8" s="1225" customFormat="1" ht="27" customHeight="1" thickBot="1">
      <c r="A617" s="1413"/>
      <c r="B617" s="1348"/>
      <c r="C617" s="2928" t="s">
        <v>90</v>
      </c>
      <c r="D617" s="2927" t="s">
        <v>488</v>
      </c>
      <c r="E617" s="1228">
        <v>0</v>
      </c>
      <c r="F617" s="1227">
        <v>58500</v>
      </c>
      <c r="G617" s="1226">
        <v>58500</v>
      </c>
      <c r="H617" s="2969">
        <f t="shared" si="43"/>
        <v>1</v>
      </c>
    </row>
    <row r="618" spans="1:8" s="1225" customFormat="1" ht="17.100000000000001" customHeight="1" thickBot="1">
      <c r="A618" s="1413"/>
      <c r="B618" s="1475" t="s">
        <v>1003</v>
      </c>
      <c r="C618" s="1474"/>
      <c r="D618" s="1473" t="s">
        <v>157</v>
      </c>
      <c r="E618" s="1482">
        <f>SUM(E619)</f>
        <v>4838917</v>
      </c>
      <c r="F618" s="1482">
        <f>SUM(F619)</f>
        <v>6733137</v>
      </c>
      <c r="G618" s="1481">
        <f>SUM(G619)</f>
        <v>6720365.2399999993</v>
      </c>
      <c r="H618" s="1254">
        <f t="shared" si="43"/>
        <v>0.99810314865121552</v>
      </c>
    </row>
    <row r="619" spans="1:8" s="1225" customFormat="1" ht="17.100000000000001" customHeight="1">
      <c r="A619" s="1413"/>
      <c r="B619" s="1332"/>
      <c r="C619" s="5173" t="s">
        <v>490</v>
      </c>
      <c r="D619" s="5173"/>
      <c r="E619" s="1253">
        <f>SUM(E620,E647)</f>
        <v>4838917</v>
      </c>
      <c r="F619" s="1253">
        <f>SUM(F620,F647)</f>
        <v>6733137</v>
      </c>
      <c r="G619" s="1252">
        <f>SUM(G620,G647)</f>
        <v>6720365.2399999993</v>
      </c>
      <c r="H619" s="1237">
        <f t="shared" si="43"/>
        <v>0.99810314865121552</v>
      </c>
    </row>
    <row r="620" spans="1:8" s="1225" customFormat="1" ht="17.100000000000001" customHeight="1">
      <c r="A620" s="1413"/>
      <c r="B620" s="1332"/>
      <c r="C620" s="5333" t="s">
        <v>514</v>
      </c>
      <c r="D620" s="5333"/>
      <c r="E620" s="1519">
        <f>SUM(E621,E629)</f>
        <v>443000</v>
      </c>
      <c r="F620" s="1519">
        <f>SUM(F621,F629)</f>
        <v>454956</v>
      </c>
      <c r="G620" s="1518">
        <f>SUM(G621,G629)</f>
        <v>442184.47</v>
      </c>
      <c r="H620" s="1517">
        <f t="shared" si="43"/>
        <v>0.97192798864065966</v>
      </c>
    </row>
    <row r="621" spans="1:8" s="1225" customFormat="1" ht="17.100000000000001" customHeight="1">
      <c r="A621" s="1413"/>
      <c r="B621" s="1332"/>
      <c r="C621" s="5334" t="s">
        <v>513</v>
      </c>
      <c r="D621" s="5334"/>
      <c r="E621" s="1538">
        <f>SUM(E622:E625)</f>
        <v>338000</v>
      </c>
      <c r="F621" s="1538">
        <f>SUM(F622:F625)</f>
        <v>349956</v>
      </c>
      <c r="G621" s="1537">
        <f>SUM(G622:G625)</f>
        <v>349956</v>
      </c>
      <c r="H621" s="1536">
        <f t="shared" si="43"/>
        <v>1</v>
      </c>
    </row>
    <row r="622" spans="1:8" s="1225" customFormat="1" ht="17.100000000000001" customHeight="1">
      <c r="A622" s="1413"/>
      <c r="B622" s="1332"/>
      <c r="C622" s="2960" t="s">
        <v>566</v>
      </c>
      <c r="D622" s="2959" t="s">
        <v>565</v>
      </c>
      <c r="E622" s="1519">
        <v>280780</v>
      </c>
      <c r="F622" s="2832">
        <v>290712</v>
      </c>
      <c r="G622" s="2831">
        <v>290712</v>
      </c>
      <c r="H622" s="1517">
        <f t="shared" si="43"/>
        <v>1</v>
      </c>
    </row>
    <row r="623" spans="1:8" s="1225" customFormat="1" ht="17.100000000000001" hidden="1" customHeight="1">
      <c r="A623" s="1413"/>
      <c r="B623" s="1332"/>
      <c r="C623" s="2960" t="s">
        <v>564</v>
      </c>
      <c r="D623" s="2959" t="s">
        <v>563</v>
      </c>
      <c r="E623" s="1519">
        <v>0</v>
      </c>
      <c r="F623" s="2832"/>
      <c r="G623" s="2831"/>
      <c r="H623" s="1517" t="e">
        <f t="shared" si="43"/>
        <v>#DIV/0!</v>
      </c>
    </row>
    <row r="624" spans="1:8" s="1225" customFormat="1" ht="17.100000000000001" customHeight="1">
      <c r="A624" s="1413"/>
      <c r="B624" s="1332"/>
      <c r="C624" s="2960" t="s">
        <v>512</v>
      </c>
      <c r="D624" s="2959" t="s">
        <v>511</v>
      </c>
      <c r="E624" s="1519">
        <v>50340</v>
      </c>
      <c r="F624" s="2832">
        <v>52120</v>
      </c>
      <c r="G624" s="2831">
        <v>52120</v>
      </c>
      <c r="H624" s="1517">
        <f t="shared" si="43"/>
        <v>1</v>
      </c>
    </row>
    <row r="625" spans="1:10" s="1225" customFormat="1" ht="16.5" customHeight="1">
      <c r="A625" s="1441"/>
      <c r="B625" s="1368"/>
      <c r="C625" s="2968" t="s">
        <v>510</v>
      </c>
      <c r="D625" s="2967" t="s">
        <v>509</v>
      </c>
      <c r="E625" s="2966">
        <v>6880</v>
      </c>
      <c r="F625" s="2965">
        <v>7124</v>
      </c>
      <c r="G625" s="2964">
        <v>7124</v>
      </c>
      <c r="H625" s="2963">
        <f t="shared" si="43"/>
        <v>1</v>
      </c>
      <c r="J625" s="2962"/>
    </row>
    <row r="626" spans="1:10" s="1225" customFormat="1" ht="17.100000000000001" hidden="1" customHeight="1">
      <c r="A626" s="1413"/>
      <c r="B626" s="1332"/>
      <c r="C626" s="2694" t="s">
        <v>522</v>
      </c>
      <c r="D626" s="2302" t="s">
        <v>521</v>
      </c>
      <c r="E626" s="1295">
        <v>0</v>
      </c>
      <c r="F626" s="1363"/>
      <c r="G626" s="1362"/>
      <c r="H626" s="1208" t="e">
        <f t="shared" si="43"/>
        <v>#DIV/0!</v>
      </c>
    </row>
    <row r="627" spans="1:10" s="1225" customFormat="1" ht="17.100000000000001" hidden="1" customHeight="1">
      <c r="A627" s="1413"/>
      <c r="B627" s="1332"/>
      <c r="C627" s="2961" t="s">
        <v>562</v>
      </c>
      <c r="D627" s="2959" t="s">
        <v>561</v>
      </c>
      <c r="E627" s="1519">
        <v>0</v>
      </c>
      <c r="F627" s="2832"/>
      <c r="G627" s="2831"/>
      <c r="H627" s="1517" t="e">
        <f t="shared" si="43"/>
        <v>#DIV/0!</v>
      </c>
    </row>
    <row r="628" spans="1:10" s="1225" customFormat="1" ht="17.100000000000001" customHeight="1">
      <c r="A628" s="1321"/>
      <c r="B628" s="1332"/>
      <c r="C628" s="1310"/>
      <c r="D628" s="1722"/>
      <c r="E628" s="1303"/>
      <c r="F628" s="2832"/>
      <c r="G628" s="2831"/>
      <c r="H628" s="1517"/>
    </row>
    <row r="629" spans="1:10" s="1225" customFormat="1" ht="17.100000000000001" customHeight="1">
      <c r="A629" s="1413"/>
      <c r="B629" s="1332"/>
      <c r="C629" s="5176" t="s">
        <v>508</v>
      </c>
      <c r="D629" s="5176"/>
      <c r="E629" s="1308">
        <f>SUM(E635)</f>
        <v>105000</v>
      </c>
      <c r="F629" s="1308">
        <f>SUM(F635)</f>
        <v>105000</v>
      </c>
      <c r="G629" s="1307">
        <f>SUM(G635)</f>
        <v>92228.47</v>
      </c>
      <c r="H629" s="2116">
        <f t="shared" ref="H629:H645" si="45">G629/F629</f>
        <v>0.87836638095238095</v>
      </c>
    </row>
    <row r="630" spans="1:10" s="1225" customFormat="1" ht="17.100000000000001" hidden="1" customHeight="1">
      <c r="A630" s="1413"/>
      <c r="B630" s="1332"/>
      <c r="C630" s="2960" t="s">
        <v>507</v>
      </c>
      <c r="D630" s="2959" t="s">
        <v>506</v>
      </c>
      <c r="E630" s="1519">
        <v>0</v>
      </c>
      <c r="F630" s="2832"/>
      <c r="G630" s="2831"/>
      <c r="H630" s="1517" t="e">
        <f t="shared" si="45"/>
        <v>#DIV/0!</v>
      </c>
    </row>
    <row r="631" spans="1:10" s="1225" customFormat="1" ht="17.100000000000001" hidden="1" customHeight="1">
      <c r="A631" s="1413"/>
      <c r="B631" s="1332"/>
      <c r="C631" s="2960" t="s">
        <v>558</v>
      </c>
      <c r="D631" s="2959" t="s">
        <v>557</v>
      </c>
      <c r="E631" s="1519">
        <v>0</v>
      </c>
      <c r="F631" s="2832"/>
      <c r="G631" s="2831"/>
      <c r="H631" s="1517" t="e">
        <f t="shared" si="45"/>
        <v>#DIV/0!</v>
      </c>
    </row>
    <row r="632" spans="1:10" s="1225" customFormat="1" ht="17.100000000000001" hidden="1" customHeight="1">
      <c r="A632" s="1413"/>
      <c r="B632" s="1332"/>
      <c r="C632" s="2960" t="s">
        <v>554</v>
      </c>
      <c r="D632" s="2959" t="s">
        <v>553</v>
      </c>
      <c r="E632" s="1519">
        <v>0</v>
      </c>
      <c r="F632" s="2832"/>
      <c r="G632" s="2831"/>
      <c r="H632" s="1517" t="e">
        <f t="shared" si="45"/>
        <v>#DIV/0!</v>
      </c>
    </row>
    <row r="633" spans="1:10" s="1225" customFormat="1" ht="17.100000000000001" hidden="1" customHeight="1">
      <c r="A633" s="1413"/>
      <c r="B633" s="1332"/>
      <c r="C633" s="2960" t="s">
        <v>552</v>
      </c>
      <c r="D633" s="2959" t="s">
        <v>551</v>
      </c>
      <c r="E633" s="1519">
        <v>0</v>
      </c>
      <c r="F633" s="2832"/>
      <c r="G633" s="2831"/>
      <c r="H633" s="1517" t="e">
        <f t="shared" si="45"/>
        <v>#DIV/0!</v>
      </c>
    </row>
    <row r="634" spans="1:10" s="1225" customFormat="1" ht="17.100000000000001" hidden="1" customHeight="1">
      <c r="A634" s="1413"/>
      <c r="B634" s="1332"/>
      <c r="C634" s="2960" t="s">
        <v>550</v>
      </c>
      <c r="D634" s="2959" t="s">
        <v>549</v>
      </c>
      <c r="E634" s="1519">
        <v>0</v>
      </c>
      <c r="F634" s="2832"/>
      <c r="G634" s="2831"/>
      <c r="H634" s="1517" t="e">
        <f t="shared" si="45"/>
        <v>#DIV/0!</v>
      </c>
    </row>
    <row r="635" spans="1:10" s="1225" customFormat="1" ht="17.100000000000001" customHeight="1">
      <c r="A635" s="1413"/>
      <c r="B635" s="1332"/>
      <c r="C635" s="2960" t="s">
        <v>505</v>
      </c>
      <c r="D635" s="2959" t="s">
        <v>504</v>
      </c>
      <c r="E635" s="1519">
        <v>105000</v>
      </c>
      <c r="F635" s="2832">
        <v>105000</v>
      </c>
      <c r="G635" s="2831">
        <v>92228.47</v>
      </c>
      <c r="H635" s="1517">
        <f t="shared" si="45"/>
        <v>0.87836638095238095</v>
      </c>
    </row>
    <row r="636" spans="1:10" s="1225" customFormat="1" ht="16.5" hidden="1" customHeight="1">
      <c r="A636" s="1413"/>
      <c r="B636" s="1332"/>
      <c r="C636" s="2960" t="s">
        <v>548</v>
      </c>
      <c r="D636" s="2959" t="s">
        <v>665</v>
      </c>
      <c r="E636" s="1519">
        <v>0</v>
      </c>
      <c r="F636" s="2832"/>
      <c r="G636" s="2831"/>
      <c r="H636" s="1517" t="e">
        <f t="shared" si="45"/>
        <v>#DIV/0!</v>
      </c>
    </row>
    <row r="637" spans="1:10" s="1225" customFormat="1" ht="26.25" hidden="1" customHeight="1">
      <c r="A637" s="1413"/>
      <c r="B637" s="1332"/>
      <c r="C637" s="2960" t="s">
        <v>544</v>
      </c>
      <c r="D637" s="2959" t="s">
        <v>543</v>
      </c>
      <c r="E637" s="1519">
        <v>0</v>
      </c>
      <c r="F637" s="2832"/>
      <c r="G637" s="2831"/>
      <c r="H637" s="1517" t="e">
        <f t="shared" si="45"/>
        <v>#DIV/0!</v>
      </c>
    </row>
    <row r="638" spans="1:10" s="1225" customFormat="1" ht="17.100000000000001" hidden="1" customHeight="1">
      <c r="A638" s="1413"/>
      <c r="B638" s="1332"/>
      <c r="C638" s="2960" t="s">
        <v>542</v>
      </c>
      <c r="D638" s="2959" t="s">
        <v>541</v>
      </c>
      <c r="E638" s="1519">
        <v>0</v>
      </c>
      <c r="F638" s="2832"/>
      <c r="G638" s="2831"/>
      <c r="H638" s="1517" t="e">
        <f t="shared" si="45"/>
        <v>#DIV/0!</v>
      </c>
    </row>
    <row r="639" spans="1:10" s="1225" customFormat="1" ht="17.100000000000001" hidden="1" customHeight="1">
      <c r="A639" s="1413"/>
      <c r="B639" s="1332"/>
      <c r="C639" s="2960" t="s">
        <v>538</v>
      </c>
      <c r="D639" s="2959" t="s">
        <v>537</v>
      </c>
      <c r="E639" s="1519">
        <v>0</v>
      </c>
      <c r="F639" s="2832"/>
      <c r="G639" s="2831"/>
      <c r="H639" s="1517" t="e">
        <f t="shared" si="45"/>
        <v>#DIV/0!</v>
      </c>
    </row>
    <row r="640" spans="1:10" s="1225" customFormat="1" ht="17.100000000000001" hidden="1" customHeight="1">
      <c r="A640" s="1413"/>
      <c r="B640" s="1332"/>
      <c r="C640" s="2960" t="s">
        <v>536</v>
      </c>
      <c r="D640" s="2959" t="s">
        <v>535</v>
      </c>
      <c r="E640" s="1519">
        <v>0</v>
      </c>
      <c r="F640" s="2832"/>
      <c r="G640" s="2831"/>
      <c r="H640" s="1517" t="e">
        <f t="shared" si="45"/>
        <v>#DIV/0!</v>
      </c>
    </row>
    <row r="641" spans="1:8" s="1225" customFormat="1" ht="17.100000000000001" hidden="1" customHeight="1">
      <c r="A641" s="1413"/>
      <c r="B641" s="1332"/>
      <c r="C641" s="2960" t="s">
        <v>534</v>
      </c>
      <c r="D641" s="2959" t="s">
        <v>533</v>
      </c>
      <c r="E641" s="1519">
        <v>0</v>
      </c>
      <c r="F641" s="2832"/>
      <c r="G641" s="2831"/>
      <c r="H641" s="1517" t="e">
        <f t="shared" si="45"/>
        <v>#DIV/0!</v>
      </c>
    </row>
    <row r="642" spans="1:8" s="1225" customFormat="1" ht="18" hidden="1" customHeight="1">
      <c r="A642" s="1413"/>
      <c r="B642" s="1332"/>
      <c r="C642" s="2960" t="s">
        <v>532</v>
      </c>
      <c r="D642" s="2959" t="s">
        <v>531</v>
      </c>
      <c r="E642" s="1519">
        <v>0</v>
      </c>
      <c r="F642" s="2832"/>
      <c r="G642" s="2831"/>
      <c r="H642" s="1517" t="e">
        <f t="shared" si="45"/>
        <v>#DIV/0!</v>
      </c>
    </row>
    <row r="643" spans="1:8" s="1225" customFormat="1" ht="12" hidden="1" customHeight="1">
      <c r="A643" s="1413"/>
      <c r="B643" s="1332"/>
      <c r="C643" s="1385"/>
      <c r="D643" s="1385"/>
      <c r="E643" s="1235"/>
      <c r="F643" s="2832"/>
      <c r="G643" s="2831"/>
      <c r="H643" s="1517" t="e">
        <f t="shared" si="45"/>
        <v>#DIV/0!</v>
      </c>
    </row>
    <row r="644" spans="1:8" s="1225" customFormat="1" ht="17.100000000000001" hidden="1" customHeight="1">
      <c r="A644" s="1413"/>
      <c r="B644" s="1332"/>
      <c r="C644" s="5335" t="s">
        <v>498</v>
      </c>
      <c r="D644" s="5335"/>
      <c r="E644" s="2958">
        <v>0</v>
      </c>
      <c r="F644" s="2832"/>
      <c r="G644" s="2831"/>
      <c r="H644" s="1517" t="e">
        <f t="shared" si="45"/>
        <v>#DIV/0!</v>
      </c>
    </row>
    <row r="645" spans="1:8" s="1225" customFormat="1" ht="17.100000000000001" hidden="1" customHeight="1">
      <c r="A645" s="1413"/>
      <c r="B645" s="1332"/>
      <c r="C645" s="2957" t="s">
        <v>530</v>
      </c>
      <c r="D645" s="2956" t="s">
        <v>529</v>
      </c>
      <c r="E645" s="1519">
        <v>0</v>
      </c>
      <c r="F645" s="2832"/>
      <c r="G645" s="2831"/>
      <c r="H645" s="1517" t="e">
        <f t="shared" si="45"/>
        <v>#DIV/0!</v>
      </c>
    </row>
    <row r="646" spans="1:8" s="1225" customFormat="1" ht="18.75" customHeight="1">
      <c r="A646" s="1413"/>
      <c r="B646" s="1332"/>
      <c r="C646" s="1274"/>
      <c r="D646" s="1273"/>
      <c r="E646" s="1364"/>
      <c r="F646" s="2832"/>
      <c r="G646" s="2831"/>
      <c r="H646" s="1517"/>
    </row>
    <row r="647" spans="1:8" s="1225" customFormat="1" ht="17.25" customHeight="1">
      <c r="A647" s="1413"/>
      <c r="B647" s="1332"/>
      <c r="C647" s="5333" t="s">
        <v>526</v>
      </c>
      <c r="D647" s="5333"/>
      <c r="E647" s="2954">
        <f>SUM(E648)</f>
        <v>4395917</v>
      </c>
      <c r="F647" s="2954">
        <f>SUM(F648)</f>
        <v>6278181</v>
      </c>
      <c r="G647" s="2953">
        <f>SUM(G648)</f>
        <v>6278180.7699999996</v>
      </c>
      <c r="H647" s="1517">
        <f t="shared" ref="H647:H684" si="46">G647/F647</f>
        <v>0.99999996336518482</v>
      </c>
    </row>
    <row r="648" spans="1:8" s="1225" customFormat="1" ht="59.25" customHeight="1" thickBot="1">
      <c r="A648" s="1413"/>
      <c r="B648" s="1348"/>
      <c r="C648" s="2952" t="s">
        <v>279</v>
      </c>
      <c r="D648" s="2871" t="s">
        <v>686</v>
      </c>
      <c r="E648" s="2951">
        <v>4395917</v>
      </c>
      <c r="F648" s="1227">
        <v>6278181</v>
      </c>
      <c r="G648" s="1226">
        <v>6278180.7699999996</v>
      </c>
      <c r="H648" s="1517">
        <f t="shared" si="46"/>
        <v>0.99999996336518482</v>
      </c>
    </row>
    <row r="649" spans="1:8" s="1225" customFormat="1" ht="58.5" hidden="1" customHeight="1" thickBot="1">
      <c r="A649" s="1413"/>
      <c r="B649" s="1321"/>
      <c r="C649" s="1460" t="s">
        <v>163</v>
      </c>
      <c r="D649" s="2949" t="s">
        <v>753</v>
      </c>
      <c r="E649" s="2865">
        <v>0</v>
      </c>
      <c r="F649" s="1418"/>
      <c r="G649" s="1417"/>
      <c r="H649" s="1578" t="e">
        <f t="shared" si="46"/>
        <v>#DIV/0!</v>
      </c>
    </row>
    <row r="650" spans="1:8" s="1225" customFormat="1" ht="16.5" hidden="1" customHeight="1" thickBot="1">
      <c r="A650" s="1413"/>
      <c r="B650" s="1321"/>
      <c r="C650" s="2950" t="s">
        <v>525</v>
      </c>
      <c r="D650" s="2949" t="s">
        <v>504</v>
      </c>
      <c r="E650" s="2946">
        <v>0</v>
      </c>
      <c r="F650" s="2944"/>
      <c r="G650" s="2943"/>
      <c r="H650" s="1578" t="e">
        <f t="shared" si="46"/>
        <v>#DIV/0!</v>
      </c>
    </row>
    <row r="651" spans="1:8" s="1225" customFormat="1" ht="15" hidden="1" customHeight="1" thickBot="1">
      <c r="A651" s="1413"/>
      <c r="B651" s="1321"/>
      <c r="C651" s="2948" t="s">
        <v>524</v>
      </c>
      <c r="D651" s="2947" t="s">
        <v>504</v>
      </c>
      <c r="E651" s="2946">
        <v>0</v>
      </c>
      <c r="F651" s="2944"/>
      <c r="G651" s="2943"/>
      <c r="H651" s="1578" t="e">
        <f t="shared" si="46"/>
        <v>#DIV/0!</v>
      </c>
    </row>
    <row r="652" spans="1:8" s="1225" customFormat="1" ht="63" hidden="1" customHeight="1" thickBot="1">
      <c r="A652" s="1413"/>
      <c r="B652" s="1321"/>
      <c r="C652" s="2948" t="s">
        <v>767</v>
      </c>
      <c r="D652" s="2947" t="s">
        <v>618</v>
      </c>
      <c r="E652" s="2946">
        <v>0</v>
      </c>
      <c r="F652" s="2944"/>
      <c r="G652" s="2943"/>
      <c r="H652" s="1578" t="e">
        <f t="shared" si="46"/>
        <v>#DIV/0!</v>
      </c>
    </row>
    <row r="653" spans="1:8" s="1225" customFormat="1" ht="13.5" hidden="1" customHeight="1" thickBot="1">
      <c r="A653" s="1413"/>
      <c r="B653" s="1321"/>
      <c r="C653" s="2287"/>
      <c r="D653" s="2945"/>
      <c r="E653" s="1466"/>
      <c r="F653" s="2944"/>
      <c r="G653" s="2943"/>
      <c r="H653" s="1578" t="e">
        <f t="shared" si="46"/>
        <v>#DIV/0!</v>
      </c>
    </row>
    <row r="654" spans="1:8" s="1225" customFormat="1" ht="15.75" hidden="1" customHeight="1" thickBot="1">
      <c r="A654" s="1413"/>
      <c r="B654" s="1451"/>
      <c r="C654" s="5336" t="s">
        <v>487</v>
      </c>
      <c r="D654" s="5337"/>
      <c r="E654" s="2149">
        <v>0</v>
      </c>
      <c r="F654" s="2944"/>
      <c r="G654" s="2943"/>
      <c r="H654" s="1578" t="e">
        <f t="shared" si="46"/>
        <v>#DIV/0!</v>
      </c>
    </row>
    <row r="655" spans="1:8" s="1225" customFormat="1" ht="15.75" hidden="1" customHeight="1" thickBot="1">
      <c r="A655" s="1413"/>
      <c r="B655" s="1451"/>
      <c r="C655" s="5322" t="s">
        <v>486</v>
      </c>
      <c r="D655" s="5322"/>
      <c r="E655" s="1579">
        <v>0</v>
      </c>
      <c r="F655" s="2944"/>
      <c r="G655" s="2943"/>
      <c r="H655" s="1578" t="e">
        <f t="shared" si="46"/>
        <v>#DIV/0!</v>
      </c>
    </row>
    <row r="656" spans="1:8" s="1225" customFormat="1" ht="15.75" hidden="1" customHeight="1" thickBot="1">
      <c r="A656" s="1413"/>
      <c r="B656" s="1451"/>
      <c r="C656" s="2942" t="s">
        <v>644</v>
      </c>
      <c r="D656" s="2941" t="s">
        <v>643</v>
      </c>
      <c r="E656" s="1579">
        <v>0</v>
      </c>
      <c r="F656" s="2944"/>
      <c r="G656" s="2943"/>
      <c r="H656" s="1578" t="e">
        <f t="shared" si="46"/>
        <v>#DIV/0!</v>
      </c>
    </row>
    <row r="657" spans="1:8" s="1225" customFormat="1" ht="17.25" hidden="1" customHeight="1" thickBot="1">
      <c r="A657" s="1413"/>
      <c r="B657" s="1328" t="s">
        <v>1001</v>
      </c>
      <c r="C657" s="2214"/>
      <c r="D657" s="1326" t="s">
        <v>1000</v>
      </c>
      <c r="E657" s="1408">
        <v>0</v>
      </c>
      <c r="F657" s="2944"/>
      <c r="G657" s="2943"/>
      <c r="H657" s="1578" t="e">
        <f t="shared" si="46"/>
        <v>#DIV/0!</v>
      </c>
    </row>
    <row r="658" spans="1:8" s="1225" customFormat="1" ht="15.75" hidden="1" customHeight="1" thickBot="1">
      <c r="A658" s="1413"/>
      <c r="B658" s="5013"/>
      <c r="C658" s="5182" t="s">
        <v>490</v>
      </c>
      <c r="D658" s="5182"/>
      <c r="E658" s="1581">
        <v>0</v>
      </c>
      <c r="F658" s="2944"/>
      <c r="G658" s="2943"/>
      <c r="H658" s="1578" t="e">
        <f t="shared" si="46"/>
        <v>#DIV/0!</v>
      </c>
    </row>
    <row r="659" spans="1:8" s="1225" customFormat="1" ht="16.5" hidden="1" customHeight="1" thickBot="1">
      <c r="A659" s="1413"/>
      <c r="B659" s="5013"/>
      <c r="C659" s="5322" t="s">
        <v>489</v>
      </c>
      <c r="D659" s="5322"/>
      <c r="E659" s="2222">
        <v>0</v>
      </c>
      <c r="F659" s="2944"/>
      <c r="G659" s="2943"/>
      <c r="H659" s="1578" t="e">
        <f t="shared" si="46"/>
        <v>#DIV/0!</v>
      </c>
    </row>
    <row r="660" spans="1:8" s="1225" customFormat="1" ht="33.75" hidden="1" customHeight="1" thickBot="1">
      <c r="A660" s="1413"/>
      <c r="B660" s="5013"/>
      <c r="C660" s="2942" t="s">
        <v>90</v>
      </c>
      <c r="D660" s="2941" t="s">
        <v>488</v>
      </c>
      <c r="E660" s="2940">
        <v>0</v>
      </c>
      <c r="F660" s="2939"/>
      <c r="G660" s="2938"/>
      <c r="H660" s="2937" t="e">
        <f t="shared" si="46"/>
        <v>#DIV/0!</v>
      </c>
    </row>
    <row r="661" spans="1:8" s="1225" customFormat="1" ht="15.75" hidden="1" customHeight="1" thickBot="1">
      <c r="A661" s="1413"/>
      <c r="B661" s="1451"/>
      <c r="C661" s="1460"/>
      <c r="D661" s="1459"/>
      <c r="E661" s="1419"/>
      <c r="F661" s="2939"/>
      <c r="G661" s="2938"/>
      <c r="H661" s="2937" t="e">
        <f t="shared" si="46"/>
        <v>#DIV/0!</v>
      </c>
    </row>
    <row r="662" spans="1:8" s="1225" customFormat="1" ht="18.75" hidden="1" customHeight="1" thickBot="1">
      <c r="A662" s="1413"/>
      <c r="B662" s="1451"/>
      <c r="C662" s="5323" t="s">
        <v>487</v>
      </c>
      <c r="D662" s="5324"/>
      <c r="E662" s="1581">
        <v>0</v>
      </c>
      <c r="F662" s="2939"/>
      <c r="G662" s="2938"/>
      <c r="H662" s="2937" t="e">
        <f t="shared" si="46"/>
        <v>#DIV/0!</v>
      </c>
    </row>
    <row r="663" spans="1:8" s="1225" customFormat="1" ht="17.25" hidden="1" customHeight="1" thickBot="1">
      <c r="A663" s="1413"/>
      <c r="B663" s="1451"/>
      <c r="C663" s="5325" t="s">
        <v>1002</v>
      </c>
      <c r="D663" s="5325"/>
      <c r="E663" s="1466">
        <v>0</v>
      </c>
      <c r="F663" s="2936"/>
      <c r="G663" s="2935"/>
      <c r="H663" s="2934" t="e">
        <f t="shared" si="46"/>
        <v>#DIV/0!</v>
      </c>
    </row>
    <row r="664" spans="1:8" s="1225" customFormat="1" ht="18" customHeight="1" thickBot="1">
      <c r="A664" s="1413"/>
      <c r="B664" s="2933" t="s">
        <v>1001</v>
      </c>
      <c r="C664" s="2932"/>
      <c r="D664" s="2931" t="s">
        <v>1000</v>
      </c>
      <c r="E664" s="1256">
        <f t="shared" ref="E664:G666" si="47">SUM(E665)</f>
        <v>0</v>
      </c>
      <c r="F664" s="1256">
        <f t="shared" si="47"/>
        <v>12000</v>
      </c>
      <c r="G664" s="1255">
        <f t="shared" si="47"/>
        <v>12000</v>
      </c>
      <c r="H664" s="1254">
        <f t="shared" si="46"/>
        <v>1</v>
      </c>
    </row>
    <row r="665" spans="1:8" s="1225" customFormat="1" ht="18" customHeight="1">
      <c r="A665" s="1413"/>
      <c r="B665" s="5280"/>
      <c r="C665" s="5327" t="s">
        <v>490</v>
      </c>
      <c r="D665" s="5328"/>
      <c r="E665" s="1253">
        <f t="shared" si="47"/>
        <v>0</v>
      </c>
      <c r="F665" s="1253">
        <f t="shared" si="47"/>
        <v>12000</v>
      </c>
      <c r="G665" s="1252">
        <f t="shared" si="47"/>
        <v>12000</v>
      </c>
      <c r="H665" s="1237">
        <f t="shared" si="46"/>
        <v>1</v>
      </c>
    </row>
    <row r="666" spans="1:8" s="1225" customFormat="1" ht="18" customHeight="1">
      <c r="A666" s="1413"/>
      <c r="B666" s="5280"/>
      <c r="C666" s="5329" t="s">
        <v>489</v>
      </c>
      <c r="D666" s="5330"/>
      <c r="E666" s="2930">
        <f t="shared" si="47"/>
        <v>0</v>
      </c>
      <c r="F666" s="2930">
        <f t="shared" si="47"/>
        <v>12000</v>
      </c>
      <c r="G666" s="2929">
        <f t="shared" si="47"/>
        <v>12000</v>
      </c>
      <c r="H666" s="1517">
        <f t="shared" si="46"/>
        <v>1</v>
      </c>
    </row>
    <row r="667" spans="1:8" s="1225" customFormat="1" ht="34.5" customHeight="1" thickBot="1">
      <c r="A667" s="1691"/>
      <c r="B667" s="5326"/>
      <c r="C667" s="2928" t="s">
        <v>90</v>
      </c>
      <c r="D667" s="2927" t="s">
        <v>488</v>
      </c>
      <c r="E667" s="1228">
        <v>0</v>
      </c>
      <c r="F667" s="1227">
        <v>12000</v>
      </c>
      <c r="G667" s="1226">
        <v>12000</v>
      </c>
      <c r="H667" s="1199">
        <f t="shared" si="46"/>
        <v>1</v>
      </c>
    </row>
    <row r="668" spans="1:8" s="1225" customFormat="1" ht="6" hidden="1" customHeight="1" thickBot="1">
      <c r="A668" s="1413"/>
      <c r="B668" s="1451"/>
      <c r="C668" s="1460" t="s">
        <v>485</v>
      </c>
      <c r="D668" s="2926" t="s">
        <v>484</v>
      </c>
      <c r="E668" s="1419">
        <v>0</v>
      </c>
      <c r="F668" s="2809"/>
      <c r="G668" s="2808"/>
      <c r="H668" s="1463" t="e">
        <f t="shared" si="46"/>
        <v>#DIV/0!</v>
      </c>
    </row>
    <row r="669" spans="1:8" s="1225" customFormat="1" ht="22.5" customHeight="1" thickBot="1">
      <c r="A669" s="1345" t="s">
        <v>999</v>
      </c>
      <c r="B669" s="1344"/>
      <c r="C669" s="1343"/>
      <c r="D669" s="1342" t="s">
        <v>998</v>
      </c>
      <c r="E669" s="1224">
        <f>SUM(E670)</f>
        <v>20457545</v>
      </c>
      <c r="F669" s="1224">
        <f>SUM(F670)</f>
        <v>6469717</v>
      </c>
      <c r="G669" s="1223">
        <f>SUM(G670)</f>
        <v>6428586.25</v>
      </c>
      <c r="H669" s="1222">
        <f t="shared" si="46"/>
        <v>0.99364257354688001</v>
      </c>
    </row>
    <row r="670" spans="1:8" s="1225" customFormat="1" ht="17.100000000000001" customHeight="1" thickBot="1">
      <c r="A670" s="1392"/>
      <c r="B670" s="1259" t="s">
        <v>997</v>
      </c>
      <c r="C670" s="1340"/>
      <c r="D670" s="1339" t="s">
        <v>49</v>
      </c>
      <c r="E670" s="1316">
        <f>SUM(E671,E693)</f>
        <v>20457545</v>
      </c>
      <c r="F670" s="1316">
        <f>SUM(F671,F693)</f>
        <v>6469717</v>
      </c>
      <c r="G670" s="1315">
        <f>SUM(G671,G693)</f>
        <v>6428586.25</v>
      </c>
      <c r="H670" s="1254">
        <f t="shared" si="46"/>
        <v>0.99364257354688001</v>
      </c>
    </row>
    <row r="671" spans="1:8" s="1225" customFormat="1" ht="17.100000000000001" customHeight="1">
      <c r="A671" s="1246"/>
      <c r="B671" s="4863"/>
      <c r="C671" s="5173" t="s">
        <v>490</v>
      </c>
      <c r="D671" s="5173"/>
      <c r="E671" s="1253">
        <f>SUM(E672,E687)</f>
        <v>8432170</v>
      </c>
      <c r="F671" s="1253">
        <f>SUM(F672,F687)</f>
        <v>6108230</v>
      </c>
      <c r="G671" s="1252">
        <f>SUM(G672,G687)</f>
        <v>6067100</v>
      </c>
      <c r="H671" s="1237">
        <f t="shared" si="46"/>
        <v>0.99326646180644806</v>
      </c>
    </row>
    <row r="672" spans="1:8" s="1225" customFormat="1" ht="17.100000000000001" customHeight="1">
      <c r="A672" s="1246"/>
      <c r="B672" s="4863"/>
      <c r="C672" s="5316" t="s">
        <v>514</v>
      </c>
      <c r="D672" s="5316"/>
      <c r="E672" s="1519">
        <f>SUM(E673)</f>
        <v>8432170</v>
      </c>
      <c r="F672" s="1519">
        <f>SUM(F673)</f>
        <v>6105772</v>
      </c>
      <c r="G672" s="1518">
        <f>SUM(G673)</f>
        <v>6065531.75</v>
      </c>
      <c r="H672" s="1517">
        <f t="shared" si="46"/>
        <v>0.99340947385523071</v>
      </c>
    </row>
    <row r="673" spans="1:8" s="1225" customFormat="1" ht="17.100000000000001" customHeight="1">
      <c r="A673" s="1246"/>
      <c r="B673" s="4863"/>
      <c r="C673" s="5317" t="s">
        <v>508</v>
      </c>
      <c r="D673" s="5317"/>
      <c r="E673" s="1538">
        <f>SUM(E674:E685)</f>
        <v>8432170</v>
      </c>
      <c r="F673" s="1538">
        <f>SUM(F674:F685)</f>
        <v>6105772</v>
      </c>
      <c r="G673" s="1537">
        <f>SUM(G674:G685)</f>
        <v>6065531.75</v>
      </c>
      <c r="H673" s="1536">
        <f t="shared" si="46"/>
        <v>0.99340947385523071</v>
      </c>
    </row>
    <row r="674" spans="1:8" s="1225" customFormat="1" ht="17.100000000000001" customHeight="1">
      <c r="A674" s="1246"/>
      <c r="B674" s="4863"/>
      <c r="C674" s="2919" t="s">
        <v>507</v>
      </c>
      <c r="D674" s="2918" t="s">
        <v>506</v>
      </c>
      <c r="E674" s="1519">
        <v>10000</v>
      </c>
      <c r="F674" s="2873">
        <v>1000</v>
      </c>
      <c r="G674" s="2872">
        <v>552.27</v>
      </c>
      <c r="H674" s="1517">
        <f t="shared" si="46"/>
        <v>0.55226999999999993</v>
      </c>
    </row>
    <row r="675" spans="1:8" s="1225" customFormat="1" ht="17.100000000000001" customHeight="1">
      <c r="A675" s="1246"/>
      <c r="B675" s="4863"/>
      <c r="C675" s="2919" t="s">
        <v>554</v>
      </c>
      <c r="D675" s="2918" t="s">
        <v>553</v>
      </c>
      <c r="E675" s="1519">
        <v>34000</v>
      </c>
      <c r="F675" s="2873">
        <v>39000</v>
      </c>
      <c r="G675" s="2872">
        <v>22811.89</v>
      </c>
      <c r="H675" s="1517">
        <f t="shared" si="46"/>
        <v>0.58492025641025636</v>
      </c>
    </row>
    <row r="676" spans="1:8" s="1225" customFormat="1" ht="17.100000000000001" customHeight="1">
      <c r="A676" s="1246"/>
      <c r="B676" s="4863"/>
      <c r="C676" s="2919" t="s">
        <v>552</v>
      </c>
      <c r="D676" s="2918" t="s">
        <v>551</v>
      </c>
      <c r="E676" s="1519">
        <v>120000</v>
      </c>
      <c r="F676" s="2873">
        <v>90459</v>
      </c>
      <c r="G676" s="2872">
        <v>90458.4</v>
      </c>
      <c r="H676" s="1517">
        <f t="shared" si="46"/>
        <v>0.99999336716081311</v>
      </c>
    </row>
    <row r="677" spans="1:8" s="1225" customFormat="1" ht="17.100000000000001" customHeight="1">
      <c r="A677" s="1246"/>
      <c r="B677" s="4863"/>
      <c r="C677" s="2919" t="s">
        <v>505</v>
      </c>
      <c r="D677" s="2918" t="s">
        <v>504</v>
      </c>
      <c r="E677" s="1519">
        <v>2860000</v>
      </c>
      <c r="F677" s="2873">
        <v>1292125</v>
      </c>
      <c r="G677" s="2872">
        <v>1291916.8600000001</v>
      </c>
      <c r="H677" s="1517">
        <f t="shared" si="46"/>
        <v>0.99983891651349532</v>
      </c>
    </row>
    <row r="678" spans="1:8" s="1225" customFormat="1" ht="17.100000000000001" customHeight="1">
      <c r="A678" s="1246"/>
      <c r="B678" s="4863"/>
      <c r="C678" s="2919" t="s">
        <v>548</v>
      </c>
      <c r="D678" s="2918" t="s">
        <v>547</v>
      </c>
      <c r="E678" s="1519">
        <v>6000</v>
      </c>
      <c r="F678" s="2873">
        <v>2923</v>
      </c>
      <c r="G678" s="2872">
        <v>2922.48</v>
      </c>
      <c r="H678" s="1517">
        <f t="shared" si="46"/>
        <v>0.99982210058159426</v>
      </c>
    </row>
    <row r="679" spans="1:8" s="1225" customFormat="1" ht="17.100000000000001" customHeight="1">
      <c r="A679" s="1246"/>
      <c r="B679" s="4863"/>
      <c r="C679" s="2919" t="s">
        <v>546</v>
      </c>
      <c r="D679" s="2918" t="s">
        <v>545</v>
      </c>
      <c r="E679" s="1519">
        <v>315905</v>
      </c>
      <c r="F679" s="2873">
        <v>79000</v>
      </c>
      <c r="G679" s="2872">
        <v>79000</v>
      </c>
      <c r="H679" s="1517">
        <f t="shared" si="46"/>
        <v>1</v>
      </c>
    </row>
    <row r="680" spans="1:8" s="1225" customFormat="1" ht="25.5" customHeight="1">
      <c r="A680" s="1246"/>
      <c r="B680" s="1245"/>
      <c r="C680" s="2925" t="s">
        <v>544</v>
      </c>
      <c r="D680" s="2918" t="s">
        <v>543</v>
      </c>
      <c r="E680" s="1519">
        <v>10000</v>
      </c>
      <c r="F680" s="2873">
        <v>10000</v>
      </c>
      <c r="G680" s="2872">
        <v>6877.01</v>
      </c>
      <c r="H680" s="1517">
        <f t="shared" si="46"/>
        <v>0.68770100000000001</v>
      </c>
    </row>
    <row r="681" spans="1:8" s="1225" customFormat="1" ht="16.5" customHeight="1">
      <c r="A681" s="1246"/>
      <c r="B681" s="1245"/>
      <c r="C681" s="2925" t="s">
        <v>538</v>
      </c>
      <c r="D681" s="2918" t="s">
        <v>537</v>
      </c>
      <c r="E681" s="1519">
        <v>3855500</v>
      </c>
      <c r="F681" s="2873">
        <v>3584500</v>
      </c>
      <c r="G681" s="2872">
        <v>3566660.85</v>
      </c>
      <c r="H681" s="1517">
        <f t="shared" si="46"/>
        <v>0.99502325289440652</v>
      </c>
    </row>
    <row r="682" spans="1:8" s="1225" customFormat="1" ht="16.5" customHeight="1">
      <c r="A682" s="1246"/>
      <c r="B682" s="1245"/>
      <c r="C682" s="2925" t="s">
        <v>792</v>
      </c>
      <c r="D682" s="2918" t="s">
        <v>791</v>
      </c>
      <c r="E682" s="1519">
        <v>1070765</v>
      </c>
      <c r="F682" s="2873">
        <v>1006765</v>
      </c>
      <c r="G682" s="2872">
        <v>1004331.99</v>
      </c>
      <c r="H682" s="1517">
        <f t="shared" si="46"/>
        <v>0.9975833387136025</v>
      </c>
    </row>
    <row r="683" spans="1:8" s="1225" customFormat="1" ht="16.5" hidden="1" customHeight="1">
      <c r="A683" s="1246"/>
      <c r="B683" s="1245"/>
      <c r="C683" s="2925" t="s">
        <v>956</v>
      </c>
      <c r="D683" s="2918" t="s">
        <v>955</v>
      </c>
      <c r="E683" s="1519">
        <v>0</v>
      </c>
      <c r="F683" s="2873"/>
      <c r="G683" s="2872"/>
      <c r="H683" s="1517" t="e">
        <f t="shared" si="46"/>
        <v>#DIV/0!</v>
      </c>
    </row>
    <row r="684" spans="1:8" s="1225" customFormat="1" ht="16.5" hidden="1" customHeight="1">
      <c r="A684" s="1246"/>
      <c r="B684" s="1245"/>
      <c r="C684" s="2925" t="s">
        <v>746</v>
      </c>
      <c r="D684" s="2918" t="s">
        <v>726</v>
      </c>
      <c r="E684" s="1519">
        <v>0</v>
      </c>
      <c r="F684" s="2873"/>
      <c r="G684" s="2872"/>
      <c r="H684" s="1517" t="e">
        <f t="shared" si="46"/>
        <v>#DIV/0!</v>
      </c>
    </row>
    <row r="685" spans="1:8" s="1225" customFormat="1" ht="16.5" customHeight="1">
      <c r="A685" s="1246"/>
      <c r="B685" s="1245"/>
      <c r="C685" s="2919" t="s">
        <v>532</v>
      </c>
      <c r="D685" s="2918" t="s">
        <v>531</v>
      </c>
      <c r="E685" s="1519">
        <v>150000</v>
      </c>
      <c r="F685" s="2873">
        <v>0</v>
      </c>
      <c r="G685" s="2872">
        <v>0</v>
      </c>
      <c r="H685" s="1517"/>
    </row>
    <row r="686" spans="1:8" s="1225" customFormat="1" ht="15.75" customHeight="1">
      <c r="A686" s="1369"/>
      <c r="B686" s="1765"/>
      <c r="C686" s="2922"/>
      <c r="D686" s="2921"/>
      <c r="E686" s="2905"/>
      <c r="F686" s="2903"/>
      <c r="G686" s="2902"/>
      <c r="H686" s="2901"/>
    </row>
    <row r="687" spans="1:8" s="1225" customFormat="1" ht="16.5" customHeight="1">
      <c r="A687" s="1332"/>
      <c r="B687" s="1245"/>
      <c r="C687" s="5249" t="s">
        <v>526</v>
      </c>
      <c r="D687" s="5250"/>
      <c r="E687" s="1295">
        <f>SUM(E688:E690)</f>
        <v>0</v>
      </c>
      <c r="F687" s="1295">
        <f>SUM(F688:F690)</f>
        <v>2458</v>
      </c>
      <c r="G687" s="1294">
        <f>SUM(G688:G690)</f>
        <v>1568.2499999999998</v>
      </c>
      <c r="H687" s="1208">
        <f>G687/F687</f>
        <v>0.63801871440195268</v>
      </c>
    </row>
    <row r="688" spans="1:8" s="1225" customFormat="1" ht="16.5" customHeight="1">
      <c r="A688" s="1246"/>
      <c r="B688" s="1245"/>
      <c r="C688" s="2924" t="s">
        <v>507</v>
      </c>
      <c r="D688" s="2918" t="s">
        <v>506</v>
      </c>
      <c r="E688" s="1519">
        <v>0</v>
      </c>
      <c r="F688" s="2873">
        <v>45</v>
      </c>
      <c r="G688" s="2872">
        <v>29.33</v>
      </c>
      <c r="H688" s="1517">
        <f>G688/F688</f>
        <v>0.65177777777777779</v>
      </c>
    </row>
    <row r="689" spans="1:8" s="1225" customFormat="1" ht="16.5" customHeight="1">
      <c r="A689" s="1246"/>
      <c r="B689" s="1245"/>
      <c r="C689" s="2924" t="s">
        <v>680</v>
      </c>
      <c r="D689" s="2918" t="s">
        <v>506</v>
      </c>
      <c r="E689" s="1519">
        <v>0</v>
      </c>
      <c r="F689" s="2873">
        <v>2051</v>
      </c>
      <c r="G689" s="2872">
        <v>1308.08</v>
      </c>
      <c r="H689" s="1517">
        <f>G689/F689</f>
        <v>0.63777669429546557</v>
      </c>
    </row>
    <row r="690" spans="1:8" s="1225" customFormat="1" ht="16.5" customHeight="1">
      <c r="A690" s="1246"/>
      <c r="B690" s="1245"/>
      <c r="C690" s="2924" t="s">
        <v>587</v>
      </c>
      <c r="D690" s="2918" t="s">
        <v>506</v>
      </c>
      <c r="E690" s="1519">
        <v>0</v>
      </c>
      <c r="F690" s="2873">
        <v>362</v>
      </c>
      <c r="G690" s="2872">
        <v>230.84</v>
      </c>
      <c r="H690" s="1517">
        <f>G690/F690</f>
        <v>0.6376795580110497</v>
      </c>
    </row>
    <row r="691" spans="1:8" s="1225" customFormat="1" ht="16.5" hidden="1" customHeight="1">
      <c r="A691" s="1246"/>
      <c r="B691" s="1245"/>
      <c r="C691" s="2924" t="s">
        <v>767</v>
      </c>
      <c r="D691" s="2923" t="s">
        <v>618</v>
      </c>
      <c r="E691" s="1519">
        <v>0</v>
      </c>
      <c r="F691" s="2873"/>
      <c r="G691" s="2872"/>
      <c r="H691" s="1517" t="e">
        <f>G691/F691</f>
        <v>#DIV/0!</v>
      </c>
    </row>
    <row r="692" spans="1:8" s="1225" customFormat="1" ht="12.75" customHeight="1">
      <c r="A692" s="1246"/>
      <c r="B692" s="1245"/>
      <c r="C692" s="2922"/>
      <c r="D692" s="2921"/>
      <c r="E692" s="1519"/>
      <c r="F692" s="2873"/>
      <c r="G692" s="2872"/>
      <c r="H692" s="1517"/>
    </row>
    <row r="693" spans="1:8" s="1225" customFormat="1" ht="15.75" customHeight="1">
      <c r="A693" s="1246"/>
      <c r="B693" s="1245"/>
      <c r="C693" s="5205" t="s">
        <v>487</v>
      </c>
      <c r="D693" s="5205"/>
      <c r="E693" s="1253">
        <f>SUM(E694)</f>
        <v>12025375</v>
      </c>
      <c r="F693" s="1253">
        <f>SUM(F694)</f>
        <v>361487</v>
      </c>
      <c r="G693" s="1252">
        <f>SUM(G694)</f>
        <v>361486.25</v>
      </c>
      <c r="H693" s="1520">
        <f>G693/F693</f>
        <v>0.99999792523659214</v>
      </c>
    </row>
    <row r="694" spans="1:8" s="1225" customFormat="1" ht="15.75" customHeight="1">
      <c r="A694" s="1246"/>
      <c r="B694" s="1245"/>
      <c r="C694" s="5318" t="s">
        <v>486</v>
      </c>
      <c r="D694" s="5318"/>
      <c r="E694" s="2874">
        <f>SUM(E695:E701)</f>
        <v>12025375</v>
      </c>
      <c r="F694" s="2874">
        <f>SUM(F695:F701)</f>
        <v>361487</v>
      </c>
      <c r="G694" s="2920">
        <f>SUM(G695:G701)</f>
        <v>361486.25</v>
      </c>
      <c r="H694" s="2852">
        <f>G694/F694</f>
        <v>0.99999792523659214</v>
      </c>
    </row>
    <row r="695" spans="1:8" s="1225" customFormat="1" ht="15.75" customHeight="1">
      <c r="A695" s="1246"/>
      <c r="B695" s="1245"/>
      <c r="C695" s="2919" t="s">
        <v>579</v>
      </c>
      <c r="D695" s="2918" t="s">
        <v>576</v>
      </c>
      <c r="E695" s="2917">
        <v>216328</v>
      </c>
      <c r="F695" s="2882">
        <v>0</v>
      </c>
      <c r="G695" s="2881">
        <v>0</v>
      </c>
      <c r="H695" s="2880"/>
    </row>
    <row r="696" spans="1:8" s="1225" customFormat="1" ht="15" customHeight="1">
      <c r="A696" s="1246"/>
      <c r="B696" s="1245"/>
      <c r="C696" s="2916" t="s">
        <v>578</v>
      </c>
      <c r="D696" s="2884" t="s">
        <v>576</v>
      </c>
      <c r="E696" s="2915">
        <v>9649676</v>
      </c>
      <c r="F696" s="2888">
        <v>0</v>
      </c>
      <c r="G696" s="2887">
        <v>0</v>
      </c>
      <c r="H696" s="2886"/>
    </row>
    <row r="697" spans="1:8" s="1225" customFormat="1" ht="13.5" hidden="1" customHeight="1">
      <c r="A697" s="1246"/>
      <c r="B697" s="1245"/>
      <c r="C697" s="2914" t="s">
        <v>954</v>
      </c>
      <c r="D697" s="2890" t="s">
        <v>576</v>
      </c>
      <c r="E697" s="2910">
        <v>0</v>
      </c>
      <c r="F697" s="2894"/>
      <c r="G697" s="2893"/>
      <c r="H697" s="2892"/>
    </row>
    <row r="698" spans="1:8" s="1225" customFormat="1" ht="16.5" customHeight="1">
      <c r="A698" s="1246"/>
      <c r="B698" s="1245"/>
      <c r="C698" s="2914" t="s">
        <v>577</v>
      </c>
      <c r="D698" s="2890" t="s">
        <v>576</v>
      </c>
      <c r="E698" s="2910">
        <v>1702884</v>
      </c>
      <c r="F698" s="2894">
        <v>0</v>
      </c>
      <c r="G698" s="2893">
        <v>0</v>
      </c>
      <c r="H698" s="2892"/>
    </row>
    <row r="699" spans="1:8" s="1225" customFormat="1" ht="16.5" customHeight="1">
      <c r="A699" s="1246"/>
      <c r="B699" s="1245"/>
      <c r="C699" s="2912" t="s">
        <v>644</v>
      </c>
      <c r="D699" s="2913" t="s">
        <v>643</v>
      </c>
      <c r="E699" s="2905">
        <v>250000</v>
      </c>
      <c r="F699" s="2903">
        <v>155000</v>
      </c>
      <c r="G699" s="2902">
        <v>155000</v>
      </c>
      <c r="H699" s="2901">
        <f>G699/F699</f>
        <v>1</v>
      </c>
    </row>
    <row r="700" spans="1:8" s="1225" customFormat="1" ht="54" hidden="1" customHeight="1">
      <c r="A700" s="1246"/>
      <c r="B700" s="1245"/>
      <c r="C700" s="2912" t="s">
        <v>763</v>
      </c>
      <c r="D700" s="2911" t="s">
        <v>765</v>
      </c>
      <c r="E700" s="2910">
        <v>0</v>
      </c>
      <c r="F700" s="2894"/>
      <c r="G700" s="2893"/>
      <c r="H700" s="2892" t="e">
        <f>G700/F700</f>
        <v>#DIV/0!</v>
      </c>
    </row>
    <row r="701" spans="1:8" s="1225" customFormat="1" ht="57" customHeight="1">
      <c r="A701" s="1332"/>
      <c r="B701" s="1245"/>
      <c r="C701" s="2909" t="s">
        <v>126</v>
      </c>
      <c r="D701" s="2908" t="s">
        <v>581</v>
      </c>
      <c r="E701" s="2905">
        <v>206487</v>
      </c>
      <c r="F701" s="2903">
        <v>206487</v>
      </c>
      <c r="G701" s="2902">
        <v>206486.25</v>
      </c>
      <c r="H701" s="2901">
        <f>G701/F701</f>
        <v>0.99999636781008006</v>
      </c>
    </row>
    <row r="702" spans="1:8" s="1225" customFormat="1" ht="43.5" hidden="1" customHeight="1">
      <c r="A702" s="1246"/>
      <c r="B702" s="1245"/>
      <c r="C702" s="2331" t="s">
        <v>485</v>
      </c>
      <c r="D702" s="2302" t="s">
        <v>484</v>
      </c>
      <c r="E702" s="1295">
        <v>0</v>
      </c>
      <c r="F702" s="2903"/>
      <c r="G702" s="2902"/>
      <c r="H702" s="2901" t="e">
        <f>G702/F702</f>
        <v>#DIV/0!</v>
      </c>
    </row>
    <row r="703" spans="1:8" s="1225" customFormat="1" ht="57.75" hidden="1" customHeight="1">
      <c r="A703" s="1246"/>
      <c r="B703" s="1245"/>
      <c r="C703" s="2907" t="s">
        <v>976</v>
      </c>
      <c r="D703" s="2906" t="s">
        <v>764</v>
      </c>
      <c r="E703" s="2905">
        <v>0</v>
      </c>
      <c r="F703" s="2903"/>
      <c r="G703" s="2902"/>
      <c r="H703" s="2901" t="e">
        <f>G703/F703</f>
        <v>#DIV/0!</v>
      </c>
    </row>
    <row r="704" spans="1:8" s="1225" customFormat="1" ht="13.5" customHeight="1">
      <c r="A704" s="1246"/>
      <c r="B704" s="1245"/>
      <c r="C704" s="5319"/>
      <c r="D704" s="5320"/>
      <c r="E704" s="2904"/>
      <c r="F704" s="2903"/>
      <c r="G704" s="2902"/>
      <c r="H704" s="2901"/>
    </row>
    <row r="705" spans="1:8" s="1225" customFormat="1" ht="16.5" customHeight="1">
      <c r="A705" s="1246"/>
      <c r="B705" s="1245"/>
      <c r="C705" s="5317" t="s">
        <v>580</v>
      </c>
      <c r="D705" s="5321"/>
      <c r="E705" s="2900">
        <f>SUM(E706:E711)</f>
        <v>11775375</v>
      </c>
      <c r="F705" s="2900">
        <f>SUM(F706:F711)</f>
        <v>206487</v>
      </c>
      <c r="G705" s="2899">
        <f>SUM(G706:G711)</f>
        <v>206486.25</v>
      </c>
      <c r="H705" s="2898">
        <f>G705/F705</f>
        <v>0.99999636781008006</v>
      </c>
    </row>
    <row r="706" spans="1:8" s="1225" customFormat="1" ht="15.75" customHeight="1">
      <c r="A706" s="1246"/>
      <c r="B706" s="1245"/>
      <c r="C706" s="2897" t="s">
        <v>579</v>
      </c>
      <c r="D706" s="2896" t="s">
        <v>576</v>
      </c>
      <c r="E706" s="2895">
        <v>216328</v>
      </c>
      <c r="F706" s="2894">
        <v>0</v>
      </c>
      <c r="G706" s="2893">
        <v>0</v>
      </c>
      <c r="H706" s="2892"/>
    </row>
    <row r="707" spans="1:8" s="1225" customFormat="1" ht="15.75" customHeight="1">
      <c r="A707" s="1246"/>
      <c r="B707" s="1245"/>
      <c r="C707" s="2891" t="s">
        <v>578</v>
      </c>
      <c r="D707" s="2890" t="s">
        <v>576</v>
      </c>
      <c r="E707" s="2889">
        <v>9649676</v>
      </c>
      <c r="F707" s="2888">
        <v>0</v>
      </c>
      <c r="G707" s="2887">
        <v>0</v>
      </c>
      <c r="H707" s="2886"/>
    </row>
    <row r="708" spans="1:8" s="1225" customFormat="1" ht="15.75" hidden="1" customHeight="1">
      <c r="A708" s="1246"/>
      <c r="B708" s="1245"/>
      <c r="C708" s="2885" t="s">
        <v>954</v>
      </c>
      <c r="D708" s="2884" t="s">
        <v>576</v>
      </c>
      <c r="E708" s="2883">
        <v>0</v>
      </c>
      <c r="F708" s="2882"/>
      <c r="G708" s="2881"/>
      <c r="H708" s="2880"/>
    </row>
    <row r="709" spans="1:8" s="1225" customFormat="1" ht="15.75" customHeight="1">
      <c r="A709" s="1332"/>
      <c r="B709" s="1245"/>
      <c r="C709" s="2879" t="s">
        <v>577</v>
      </c>
      <c r="D709" s="2878" t="s">
        <v>576</v>
      </c>
      <c r="E709" s="2877">
        <v>1702884</v>
      </c>
      <c r="F709" s="2873">
        <v>0</v>
      </c>
      <c r="G709" s="2872">
        <v>0</v>
      </c>
      <c r="H709" s="2852"/>
    </row>
    <row r="710" spans="1:8" s="1225" customFormat="1" ht="51.75" hidden="1" customHeight="1">
      <c r="A710" s="1246"/>
      <c r="B710" s="1245"/>
      <c r="C710" s="2876" t="s">
        <v>763</v>
      </c>
      <c r="D710" s="2875" t="s">
        <v>765</v>
      </c>
      <c r="E710" s="2874">
        <v>0</v>
      </c>
      <c r="F710" s="2873"/>
      <c r="G710" s="2872"/>
      <c r="H710" s="2852" t="e">
        <f t="shared" ref="H710:H723" si="48">G710/F710</f>
        <v>#DIV/0!</v>
      </c>
    </row>
    <row r="711" spans="1:8" s="1225" customFormat="1" ht="51.75" thickBot="1">
      <c r="A711" s="1348"/>
      <c r="B711" s="1467"/>
      <c r="C711" s="1630" t="s">
        <v>126</v>
      </c>
      <c r="D711" s="2871" t="s">
        <v>581</v>
      </c>
      <c r="E711" s="1629">
        <v>206487</v>
      </c>
      <c r="F711" s="2870">
        <v>206487</v>
      </c>
      <c r="G711" s="2869">
        <v>206486.25</v>
      </c>
      <c r="H711" s="2868">
        <f t="shared" si="48"/>
        <v>0.99999636781008006</v>
      </c>
    </row>
    <row r="712" spans="1:8" ht="53.25" hidden="1" customHeight="1" thickBot="1">
      <c r="A712" s="1413"/>
      <c r="B712" s="1451"/>
      <c r="C712" s="2867" t="s">
        <v>976</v>
      </c>
      <c r="D712" s="2866" t="s">
        <v>764</v>
      </c>
      <c r="E712" s="2865">
        <v>0</v>
      </c>
      <c r="F712" s="2392"/>
      <c r="G712" s="1417"/>
      <c r="H712" s="1463" t="e">
        <f t="shared" si="48"/>
        <v>#DIV/0!</v>
      </c>
    </row>
    <row r="713" spans="1:8" s="1225" customFormat="1" ht="16.5" customHeight="1" thickBot="1">
      <c r="A713" s="1345" t="s">
        <v>996</v>
      </c>
      <c r="B713" s="1541"/>
      <c r="C713" s="1540"/>
      <c r="D713" s="1539" t="s">
        <v>995</v>
      </c>
      <c r="E713" s="1839">
        <f>SUM(E718,E727)</f>
        <v>1536963</v>
      </c>
      <c r="F713" s="1839">
        <f>SUM(F718,F727)</f>
        <v>3853711</v>
      </c>
      <c r="G713" s="1838">
        <f>SUM(G718,G727)</f>
        <v>3206613.5300000003</v>
      </c>
      <c r="H713" s="1222">
        <f t="shared" si="48"/>
        <v>0.8320845880762725</v>
      </c>
    </row>
    <row r="714" spans="1:8" ht="17.100000000000001" hidden="1" customHeight="1" thickBot="1">
      <c r="A714" s="1322"/>
      <c r="B714" s="1328" t="s">
        <v>994</v>
      </c>
      <c r="C714" s="1327"/>
      <c r="D714" s="1326" t="s">
        <v>993</v>
      </c>
      <c r="E714" s="1408">
        <v>0</v>
      </c>
      <c r="F714" s="1408">
        <v>0</v>
      </c>
      <c r="G714" s="2864">
        <v>0</v>
      </c>
      <c r="H714" s="1406" t="e">
        <f t="shared" si="48"/>
        <v>#DIV/0!</v>
      </c>
    </row>
    <row r="715" spans="1:8" ht="17.100000000000001" hidden="1" customHeight="1" thickBot="1">
      <c r="A715" s="1322"/>
      <c r="B715" s="2863"/>
      <c r="C715" s="5182" t="s">
        <v>490</v>
      </c>
      <c r="D715" s="5182"/>
      <c r="E715" s="1404">
        <v>0</v>
      </c>
      <c r="F715" s="1404">
        <v>0</v>
      </c>
      <c r="G715" s="2862">
        <v>0</v>
      </c>
      <c r="H715" s="1615" t="e">
        <f t="shared" si="48"/>
        <v>#DIV/0!</v>
      </c>
    </row>
    <row r="716" spans="1:8" ht="17.100000000000001" hidden="1" customHeight="1" thickBot="1">
      <c r="A716" s="1322"/>
      <c r="B716" s="2002"/>
      <c r="C716" s="5305" t="s">
        <v>489</v>
      </c>
      <c r="D716" s="5305"/>
      <c r="E716" s="2859">
        <v>0</v>
      </c>
      <c r="F716" s="2859">
        <v>0</v>
      </c>
      <c r="G716" s="2858">
        <v>0</v>
      </c>
      <c r="H716" s="1615" t="e">
        <f t="shared" si="48"/>
        <v>#DIV/0!</v>
      </c>
    </row>
    <row r="717" spans="1:8" ht="63" hidden="1" customHeight="1" thickBot="1">
      <c r="A717" s="1322"/>
      <c r="B717" s="2002"/>
      <c r="C717" s="2861" t="s">
        <v>108</v>
      </c>
      <c r="D717" s="2860" t="s">
        <v>992</v>
      </c>
      <c r="E717" s="2859">
        <v>0</v>
      </c>
      <c r="F717" s="2859">
        <v>0</v>
      </c>
      <c r="G717" s="2858">
        <v>0</v>
      </c>
      <c r="H717" s="2857" t="e">
        <f t="shared" si="48"/>
        <v>#DIV/0!</v>
      </c>
    </row>
    <row r="718" spans="1:8" ht="20.25" customHeight="1" thickBot="1">
      <c r="A718" s="2856"/>
      <c r="B718" s="2506" t="s">
        <v>991</v>
      </c>
      <c r="C718" s="2557"/>
      <c r="D718" s="2556" t="s">
        <v>172</v>
      </c>
      <c r="E718" s="2855">
        <f>SUM(E719)</f>
        <v>350000</v>
      </c>
      <c r="F718" s="2855">
        <f>SUM(F719)</f>
        <v>350000</v>
      </c>
      <c r="G718" s="2854">
        <f>SUM(G719)</f>
        <v>304474</v>
      </c>
      <c r="H718" s="2853">
        <f t="shared" si="48"/>
        <v>0.8699257142857143</v>
      </c>
    </row>
    <row r="719" spans="1:8" ht="18.75" customHeight="1">
      <c r="A719" s="1591"/>
      <c r="B719" s="5306"/>
      <c r="C719" s="4949" t="s">
        <v>490</v>
      </c>
      <c r="D719" s="4949"/>
      <c r="E719" s="1552">
        <f>SUM(E720,E725)</f>
        <v>350000</v>
      </c>
      <c r="F719" s="1552">
        <f>SUM(F720,F725)</f>
        <v>350000</v>
      </c>
      <c r="G719" s="1551">
        <f>SUM(G720,G725)</f>
        <v>304474</v>
      </c>
      <c r="H719" s="1251">
        <f t="shared" si="48"/>
        <v>0.8699257142857143</v>
      </c>
    </row>
    <row r="720" spans="1:8" ht="18" customHeight="1">
      <c r="A720" s="1322"/>
      <c r="B720" s="5088"/>
      <c r="C720" s="5307" t="s">
        <v>514</v>
      </c>
      <c r="D720" s="5307"/>
      <c r="E720" s="1295">
        <f t="shared" ref="E720:G721" si="49">SUM(E721)</f>
        <v>5000</v>
      </c>
      <c r="F720" s="1295">
        <f t="shared" si="49"/>
        <v>5000</v>
      </c>
      <c r="G720" s="1294">
        <f t="shared" si="49"/>
        <v>4474</v>
      </c>
      <c r="H720" s="2852">
        <f t="shared" si="48"/>
        <v>0.89480000000000004</v>
      </c>
    </row>
    <row r="721" spans="1:8" ht="20.25" customHeight="1">
      <c r="A721" s="1322"/>
      <c r="B721" s="5088"/>
      <c r="C721" s="5308" t="s">
        <v>508</v>
      </c>
      <c r="D721" s="5308"/>
      <c r="E721" s="1308">
        <f t="shared" si="49"/>
        <v>5000</v>
      </c>
      <c r="F721" s="1308">
        <f t="shared" si="49"/>
        <v>5000</v>
      </c>
      <c r="G721" s="1307">
        <f t="shared" si="49"/>
        <v>4474</v>
      </c>
      <c r="H721" s="2851">
        <f t="shared" si="48"/>
        <v>0.89480000000000004</v>
      </c>
    </row>
    <row r="722" spans="1:8" ht="18" customHeight="1">
      <c r="A722" s="1322"/>
      <c r="B722" s="5088"/>
      <c r="C722" s="2850" t="s">
        <v>505</v>
      </c>
      <c r="D722" s="2849" t="s">
        <v>504</v>
      </c>
      <c r="E722" s="1295">
        <v>5000</v>
      </c>
      <c r="F722" s="2832">
        <v>5000</v>
      </c>
      <c r="G722" s="2831">
        <v>4474</v>
      </c>
      <c r="H722" s="1517">
        <f t="shared" si="48"/>
        <v>0.89480000000000004</v>
      </c>
    </row>
    <row r="723" spans="1:8" ht="18" hidden="1" customHeight="1">
      <c r="A723" s="1322"/>
      <c r="B723" s="5088"/>
      <c r="C723" s="1816" t="s">
        <v>746</v>
      </c>
      <c r="D723" s="2356" t="s">
        <v>726</v>
      </c>
      <c r="E723" s="1295">
        <v>0</v>
      </c>
      <c r="F723" s="2832"/>
      <c r="G723" s="2831"/>
      <c r="H723" s="1517" t="e">
        <f t="shared" si="48"/>
        <v>#DIV/0!</v>
      </c>
    </row>
    <row r="724" spans="1:8" ht="18" customHeight="1">
      <c r="A724" s="1322"/>
      <c r="B724" s="5088"/>
      <c r="C724" s="5309"/>
      <c r="D724" s="5310"/>
      <c r="E724" s="1519"/>
      <c r="F724" s="2832"/>
      <c r="G724" s="2831"/>
      <c r="H724" s="1517"/>
    </row>
    <row r="725" spans="1:8" ht="18" customHeight="1">
      <c r="A725" s="1322"/>
      <c r="B725" s="5088"/>
      <c r="C725" s="5311" t="s">
        <v>498</v>
      </c>
      <c r="D725" s="5312"/>
      <c r="E725" s="1364">
        <f>SUM(E726)</f>
        <v>345000</v>
      </c>
      <c r="F725" s="1364">
        <f>SUM(F726)</f>
        <v>345000</v>
      </c>
      <c r="G725" s="1367">
        <f>SUM(G726)</f>
        <v>300000</v>
      </c>
      <c r="H725" s="1517">
        <f>G725/F725</f>
        <v>0.86956521739130432</v>
      </c>
    </row>
    <row r="726" spans="1:8" ht="20.25" customHeight="1" thickBot="1">
      <c r="A726" s="2848"/>
      <c r="B726" s="5089"/>
      <c r="C726" s="2847" t="s">
        <v>495</v>
      </c>
      <c r="D726" s="1666" t="s">
        <v>494</v>
      </c>
      <c r="E726" s="1329">
        <v>345000</v>
      </c>
      <c r="F726" s="1227">
        <v>345000</v>
      </c>
      <c r="G726" s="1226">
        <v>300000</v>
      </c>
      <c r="H726" s="1199">
        <f>G726/F726</f>
        <v>0.86956521739130432</v>
      </c>
    </row>
    <row r="727" spans="1:8" ht="17.100000000000001" customHeight="1" thickBot="1">
      <c r="A727" s="1427"/>
      <c r="B727" s="1475" t="s">
        <v>990</v>
      </c>
      <c r="C727" s="1474"/>
      <c r="D727" s="1473" t="s">
        <v>49</v>
      </c>
      <c r="E727" s="1482">
        <f>SUM(E728,E778)</f>
        <v>1186963</v>
      </c>
      <c r="F727" s="1482">
        <f>SUM(F728,F778)</f>
        <v>3503711</v>
      </c>
      <c r="G727" s="1481">
        <f>SUM(G728,G778)</f>
        <v>2902139.5300000003</v>
      </c>
      <c r="H727" s="1480">
        <f>G727/F727</f>
        <v>0.82830448344626606</v>
      </c>
    </row>
    <row r="728" spans="1:8" ht="17.100000000000001" customHeight="1">
      <c r="A728" s="1246"/>
      <c r="B728" s="4863"/>
      <c r="C728" s="5173" t="s">
        <v>490</v>
      </c>
      <c r="D728" s="5173"/>
      <c r="E728" s="1253">
        <f>SUM(E729,E733,E739)</f>
        <v>1074500</v>
      </c>
      <c r="F728" s="1253">
        <f>SUM(F729,F733,F739)</f>
        <v>1783711</v>
      </c>
      <c r="G728" s="1252">
        <f>SUM(G729,G733,G739)</f>
        <v>1232805.75</v>
      </c>
      <c r="H728" s="1237">
        <f>G728/F728</f>
        <v>0.6911465758746792</v>
      </c>
    </row>
    <row r="729" spans="1:8" ht="17.100000000000001" customHeight="1">
      <c r="A729" s="1246"/>
      <c r="B729" s="4863"/>
      <c r="C729" s="5313" t="s">
        <v>514</v>
      </c>
      <c r="D729" s="5313"/>
      <c r="E729" s="1295">
        <f t="shared" ref="E729:G730" si="50">SUM(E730)</f>
        <v>154500</v>
      </c>
      <c r="F729" s="1295">
        <f t="shared" si="50"/>
        <v>0</v>
      </c>
      <c r="G729" s="1294">
        <f t="shared" si="50"/>
        <v>0</v>
      </c>
      <c r="H729" s="1517"/>
    </row>
    <row r="730" spans="1:8" ht="17.100000000000001" customHeight="1">
      <c r="A730" s="1246"/>
      <c r="B730" s="4863"/>
      <c r="C730" s="5314" t="s">
        <v>508</v>
      </c>
      <c r="D730" s="5314"/>
      <c r="E730" s="1308">
        <f t="shared" si="50"/>
        <v>154500</v>
      </c>
      <c r="F730" s="1308">
        <f t="shared" si="50"/>
        <v>0</v>
      </c>
      <c r="G730" s="1307">
        <f t="shared" si="50"/>
        <v>0</v>
      </c>
      <c r="H730" s="1536"/>
    </row>
    <row r="731" spans="1:8" ht="17.100000000000001" customHeight="1">
      <c r="A731" s="1246"/>
      <c r="B731" s="4863"/>
      <c r="C731" s="2836" t="s">
        <v>505</v>
      </c>
      <c r="D731" s="2839" t="s">
        <v>504</v>
      </c>
      <c r="E731" s="1295">
        <v>154500</v>
      </c>
      <c r="F731" s="2832">
        <v>0</v>
      </c>
      <c r="G731" s="2831">
        <v>0</v>
      </c>
      <c r="H731" s="1517"/>
    </row>
    <row r="732" spans="1:8" ht="17.100000000000001" customHeight="1">
      <c r="A732" s="1246"/>
      <c r="B732" s="4863"/>
      <c r="C732" s="2334"/>
      <c r="D732" s="2334"/>
      <c r="E732" s="1253"/>
      <c r="F732" s="2832"/>
      <c r="G732" s="2831"/>
      <c r="H732" s="1517"/>
    </row>
    <row r="733" spans="1:8" ht="17.100000000000001" customHeight="1">
      <c r="A733" s="1246"/>
      <c r="B733" s="4863"/>
      <c r="C733" s="5315" t="s">
        <v>489</v>
      </c>
      <c r="D733" s="5315"/>
      <c r="E733" s="1295">
        <f>SUM(E735:E736)</f>
        <v>50000</v>
      </c>
      <c r="F733" s="1295">
        <f>SUM(F735:F736)</f>
        <v>204500</v>
      </c>
      <c r="G733" s="1294">
        <f>SUM(G735:G736)</f>
        <v>198648.52</v>
      </c>
      <c r="H733" s="1517">
        <f>G733/F733</f>
        <v>0.97138640586797065</v>
      </c>
    </row>
    <row r="734" spans="1:8" ht="24" hidden="1" customHeight="1">
      <c r="A734" s="1246"/>
      <c r="B734" s="4863"/>
      <c r="C734" s="2836" t="s">
        <v>989</v>
      </c>
      <c r="D734" s="2418" t="s">
        <v>988</v>
      </c>
      <c r="E734" s="1295">
        <v>0</v>
      </c>
      <c r="F734" s="2832"/>
      <c r="G734" s="2831"/>
      <c r="H734" s="1517" t="e">
        <f>G734/F734</f>
        <v>#DIV/0!</v>
      </c>
    </row>
    <row r="735" spans="1:8" ht="28.5" customHeight="1">
      <c r="A735" s="1246"/>
      <c r="B735" s="4863"/>
      <c r="C735" s="2846" t="s">
        <v>987</v>
      </c>
      <c r="D735" s="2418" t="s">
        <v>986</v>
      </c>
      <c r="E735" s="1295">
        <v>0</v>
      </c>
      <c r="F735" s="2832">
        <v>154500</v>
      </c>
      <c r="G735" s="2831">
        <v>154348.51999999999</v>
      </c>
      <c r="H735" s="1517">
        <f>G735/F735</f>
        <v>0.99901954692556627</v>
      </c>
    </row>
    <row r="736" spans="1:8" ht="55.5" customHeight="1">
      <c r="A736" s="1246"/>
      <c r="B736" s="4863"/>
      <c r="C736" s="2846" t="s">
        <v>108</v>
      </c>
      <c r="D736" s="2418" t="s">
        <v>502</v>
      </c>
      <c r="E736" s="1295">
        <v>50000</v>
      </c>
      <c r="F736" s="2832">
        <v>50000</v>
      </c>
      <c r="G736" s="2831">
        <v>44300</v>
      </c>
      <c r="H736" s="1517">
        <f>G736/F736</f>
        <v>0.88600000000000001</v>
      </c>
    </row>
    <row r="737" spans="1:8" ht="27.75" hidden="1" customHeight="1">
      <c r="A737" s="1246"/>
      <c r="B737" s="4863"/>
      <c r="C737" s="2845" t="s">
        <v>613</v>
      </c>
      <c r="D737" s="2418" t="s">
        <v>612</v>
      </c>
      <c r="E737" s="1295">
        <v>0</v>
      </c>
      <c r="F737" s="2832"/>
      <c r="G737" s="2831"/>
      <c r="H737" s="1517" t="e">
        <f>G737/F737</f>
        <v>#DIV/0!</v>
      </c>
    </row>
    <row r="738" spans="1:8" ht="17.100000000000001" customHeight="1">
      <c r="A738" s="1246"/>
      <c r="B738" s="4863"/>
      <c r="C738" s="2334"/>
      <c r="D738" s="2334"/>
      <c r="E738" s="1253"/>
      <c r="F738" s="2832"/>
      <c r="G738" s="2831"/>
      <c r="H738" s="1517"/>
    </row>
    <row r="739" spans="1:8" ht="17.100000000000001" customHeight="1">
      <c r="A739" s="1246"/>
      <c r="B739" s="4863"/>
      <c r="C739" s="5313" t="s">
        <v>526</v>
      </c>
      <c r="D739" s="5313"/>
      <c r="E739" s="1519">
        <f>SUM(E742:E776)</f>
        <v>870000</v>
      </c>
      <c r="F739" s="1519">
        <f>SUM(F742:F776)</f>
        <v>1579211</v>
      </c>
      <c r="G739" s="1518">
        <f>SUM(G742:G776)</f>
        <v>1034157.23</v>
      </c>
      <c r="H739" s="1517">
        <f t="shared" ref="H739:H756" si="51">G739/F739</f>
        <v>0.65485690639186278</v>
      </c>
    </row>
    <row r="740" spans="1:8" ht="53.25" hidden="1" customHeight="1">
      <c r="A740" s="1246"/>
      <c r="B740" s="1245"/>
      <c r="C740" s="2843" t="s">
        <v>163</v>
      </c>
      <c r="D740" s="2844" t="s">
        <v>753</v>
      </c>
      <c r="E740" s="1519">
        <v>0</v>
      </c>
      <c r="F740" s="2832"/>
      <c r="G740" s="2831"/>
      <c r="H740" s="1517" t="e">
        <f t="shared" si="51"/>
        <v>#DIV/0!</v>
      </c>
    </row>
    <row r="741" spans="1:8" ht="17.25" hidden="1" customHeight="1">
      <c r="A741" s="1246"/>
      <c r="B741" s="1245"/>
      <c r="C741" s="2843" t="s">
        <v>341</v>
      </c>
      <c r="D741" s="2844" t="s">
        <v>718</v>
      </c>
      <c r="E741" s="1519">
        <v>0</v>
      </c>
      <c r="F741" s="2832"/>
      <c r="G741" s="2831"/>
      <c r="H741" s="1517" t="e">
        <f t="shared" si="51"/>
        <v>#DIV/0!</v>
      </c>
    </row>
    <row r="742" spans="1:8" ht="17.25" customHeight="1">
      <c r="A742" s="1246"/>
      <c r="B742" s="1245"/>
      <c r="C742" s="2843" t="s">
        <v>685</v>
      </c>
      <c r="D742" s="2839" t="s">
        <v>565</v>
      </c>
      <c r="E742" s="1519">
        <v>38000</v>
      </c>
      <c r="F742" s="2832">
        <v>99790</v>
      </c>
      <c r="G742" s="2831">
        <v>99789.59</v>
      </c>
      <c r="H742" s="1517">
        <f t="shared" si="51"/>
        <v>0.99999589137188094</v>
      </c>
    </row>
    <row r="743" spans="1:8" ht="17.100000000000001" customHeight="1">
      <c r="A743" s="1246"/>
      <c r="B743" s="1245"/>
      <c r="C743" s="2842" t="s">
        <v>598</v>
      </c>
      <c r="D743" s="2839" t="s">
        <v>565</v>
      </c>
      <c r="E743" s="1519">
        <v>14209</v>
      </c>
      <c r="F743" s="2832">
        <v>19182</v>
      </c>
      <c r="G743" s="2831">
        <v>19132.36</v>
      </c>
      <c r="H743" s="1517">
        <f t="shared" si="51"/>
        <v>0.99741215723073717</v>
      </c>
    </row>
    <row r="744" spans="1:8" ht="17.100000000000001" customHeight="1">
      <c r="A744" s="1246"/>
      <c r="B744" s="1245"/>
      <c r="C744" s="2842" t="s">
        <v>597</v>
      </c>
      <c r="D744" s="2839" t="s">
        <v>565</v>
      </c>
      <c r="E744" s="1519">
        <v>2508</v>
      </c>
      <c r="F744" s="2832">
        <v>3386</v>
      </c>
      <c r="G744" s="2831">
        <v>3376.34</v>
      </c>
      <c r="H744" s="1517">
        <f t="shared" si="51"/>
        <v>0.99714707619610166</v>
      </c>
    </row>
    <row r="745" spans="1:8" ht="17.100000000000001" hidden="1" customHeight="1">
      <c r="A745" s="1246"/>
      <c r="B745" s="1245"/>
      <c r="C745" s="2842" t="s">
        <v>596</v>
      </c>
      <c r="D745" s="2839" t="s">
        <v>563</v>
      </c>
      <c r="E745" s="1519">
        <v>0</v>
      </c>
      <c r="F745" s="2832"/>
      <c r="G745" s="2831"/>
      <c r="H745" s="1517" t="e">
        <f t="shared" si="51"/>
        <v>#DIV/0!</v>
      </c>
    </row>
    <row r="746" spans="1:8" ht="17.100000000000001" hidden="1" customHeight="1">
      <c r="A746" s="1246"/>
      <c r="B746" s="1245"/>
      <c r="C746" s="2842" t="s">
        <v>595</v>
      </c>
      <c r="D746" s="2839" t="s">
        <v>563</v>
      </c>
      <c r="E746" s="1519">
        <v>0</v>
      </c>
      <c r="F746" s="2832"/>
      <c r="G746" s="2831"/>
      <c r="H746" s="1517" t="e">
        <f t="shared" si="51"/>
        <v>#DIV/0!</v>
      </c>
    </row>
    <row r="747" spans="1:8" ht="17.100000000000001" customHeight="1">
      <c r="A747" s="1246"/>
      <c r="B747" s="1245"/>
      <c r="C747" s="2842" t="s">
        <v>683</v>
      </c>
      <c r="D747" s="2839" t="s">
        <v>511</v>
      </c>
      <c r="E747" s="1519">
        <v>5800</v>
      </c>
      <c r="F747" s="2832">
        <v>15651</v>
      </c>
      <c r="G747" s="2831">
        <v>15651</v>
      </c>
      <c r="H747" s="1517">
        <f t="shared" si="51"/>
        <v>1</v>
      </c>
    </row>
    <row r="748" spans="1:8" ht="17.100000000000001" customHeight="1">
      <c r="A748" s="1246"/>
      <c r="B748" s="1245"/>
      <c r="C748" s="2842" t="s">
        <v>594</v>
      </c>
      <c r="D748" s="2839" t="s">
        <v>511</v>
      </c>
      <c r="E748" s="1519">
        <v>2443</v>
      </c>
      <c r="F748" s="2832">
        <v>3298</v>
      </c>
      <c r="G748" s="2831">
        <v>3250.39</v>
      </c>
      <c r="H748" s="1517">
        <f t="shared" si="51"/>
        <v>0.98556397816858698</v>
      </c>
    </row>
    <row r="749" spans="1:8" ht="17.100000000000001" customHeight="1">
      <c r="A749" s="1246"/>
      <c r="B749" s="1245"/>
      <c r="C749" s="2842" t="s">
        <v>593</v>
      </c>
      <c r="D749" s="2839" t="s">
        <v>511</v>
      </c>
      <c r="E749" s="1519">
        <v>431</v>
      </c>
      <c r="F749" s="2832">
        <v>582</v>
      </c>
      <c r="G749" s="2831">
        <v>573.61</v>
      </c>
      <c r="H749" s="1517">
        <f t="shared" si="51"/>
        <v>0.98558419243986262</v>
      </c>
    </row>
    <row r="750" spans="1:8" ht="16.5" customHeight="1">
      <c r="A750" s="1246"/>
      <c r="B750" s="1245"/>
      <c r="C750" s="2841" t="s">
        <v>682</v>
      </c>
      <c r="D750" s="2839" t="s">
        <v>509</v>
      </c>
      <c r="E750" s="1519">
        <v>908</v>
      </c>
      <c r="F750" s="2832">
        <v>2230</v>
      </c>
      <c r="G750" s="2831">
        <v>2230</v>
      </c>
      <c r="H750" s="1517">
        <f t="shared" si="51"/>
        <v>1</v>
      </c>
    </row>
    <row r="751" spans="1:8" ht="16.5" customHeight="1">
      <c r="A751" s="1332"/>
      <c r="B751" s="1245"/>
      <c r="C751" s="2840" t="s">
        <v>592</v>
      </c>
      <c r="D751" s="2833" t="s">
        <v>509</v>
      </c>
      <c r="E751" s="2838">
        <v>348</v>
      </c>
      <c r="F751" s="2817">
        <v>470</v>
      </c>
      <c r="G751" s="2816">
        <v>304.95999999999998</v>
      </c>
      <c r="H751" s="2837">
        <f t="shared" si="51"/>
        <v>0.64885106382978719</v>
      </c>
    </row>
    <row r="752" spans="1:8" ht="16.5" customHeight="1">
      <c r="A752" s="1246"/>
      <c r="B752" s="1245"/>
      <c r="C752" s="2760" t="s">
        <v>591</v>
      </c>
      <c r="D752" s="2302" t="s">
        <v>509</v>
      </c>
      <c r="E752" s="1295">
        <v>61</v>
      </c>
      <c r="F752" s="2301">
        <v>82</v>
      </c>
      <c r="G752" s="1362">
        <v>53.81</v>
      </c>
      <c r="H752" s="1208">
        <f t="shared" si="51"/>
        <v>0.65621951219512198</v>
      </c>
    </row>
    <row r="753" spans="1:8" ht="17.100000000000001" customHeight="1">
      <c r="A753" s="1246"/>
      <c r="B753" s="1332"/>
      <c r="C753" s="2836" t="s">
        <v>681</v>
      </c>
      <c r="D753" s="2839" t="s">
        <v>521</v>
      </c>
      <c r="E753" s="1519">
        <v>50000</v>
      </c>
      <c r="F753" s="2832">
        <v>4500</v>
      </c>
      <c r="G753" s="2831">
        <v>4500</v>
      </c>
      <c r="H753" s="1517">
        <f t="shared" si="51"/>
        <v>1</v>
      </c>
    </row>
    <row r="754" spans="1:8" ht="17.100000000000001" hidden="1" customHeight="1">
      <c r="A754" s="1246"/>
      <c r="B754" s="1332"/>
      <c r="C754" s="2836" t="s">
        <v>590</v>
      </c>
      <c r="D754" s="2839" t="s">
        <v>521</v>
      </c>
      <c r="E754" s="1519">
        <v>0</v>
      </c>
      <c r="F754" s="2832"/>
      <c r="G754" s="2831"/>
      <c r="H754" s="1517" t="e">
        <f t="shared" si="51"/>
        <v>#DIV/0!</v>
      </c>
    </row>
    <row r="755" spans="1:8" ht="17.100000000000001" hidden="1" customHeight="1">
      <c r="A755" s="1246"/>
      <c r="B755" s="1332"/>
      <c r="C755" s="2836" t="s">
        <v>589</v>
      </c>
      <c r="D755" s="2839" t="s">
        <v>521</v>
      </c>
      <c r="E755" s="1519">
        <v>0</v>
      </c>
      <c r="F755" s="2832"/>
      <c r="G755" s="2831"/>
      <c r="H755" s="1517" t="e">
        <f t="shared" si="51"/>
        <v>#DIV/0!</v>
      </c>
    </row>
    <row r="756" spans="1:8" ht="17.100000000000001" customHeight="1">
      <c r="A756" s="1246"/>
      <c r="B756" s="1332"/>
      <c r="C756" s="2836" t="s">
        <v>680</v>
      </c>
      <c r="D756" s="2839" t="s">
        <v>506</v>
      </c>
      <c r="E756" s="1519">
        <v>100000</v>
      </c>
      <c r="F756" s="2832">
        <v>165500</v>
      </c>
      <c r="G756" s="2831">
        <v>139599</v>
      </c>
      <c r="H756" s="1517">
        <f t="shared" si="51"/>
        <v>0.84349848942598182</v>
      </c>
    </row>
    <row r="757" spans="1:8" ht="17.100000000000001" customHeight="1">
      <c r="A757" s="1246"/>
      <c r="B757" s="1332"/>
      <c r="C757" s="2836" t="s">
        <v>588</v>
      </c>
      <c r="D757" s="2839" t="s">
        <v>506</v>
      </c>
      <c r="E757" s="1519">
        <v>1700</v>
      </c>
      <c r="F757" s="2832">
        <v>0</v>
      </c>
      <c r="G757" s="2831">
        <v>0</v>
      </c>
      <c r="H757" s="1517"/>
    </row>
    <row r="758" spans="1:8" ht="17.100000000000001" customHeight="1">
      <c r="A758" s="1246"/>
      <c r="B758" s="1332"/>
      <c r="C758" s="2836" t="s">
        <v>587</v>
      </c>
      <c r="D758" s="2839" t="s">
        <v>506</v>
      </c>
      <c r="E758" s="1519">
        <v>300</v>
      </c>
      <c r="F758" s="2832">
        <v>0</v>
      </c>
      <c r="G758" s="2831">
        <v>0</v>
      </c>
      <c r="H758" s="1517"/>
    </row>
    <row r="759" spans="1:8" ht="17.100000000000001" customHeight="1">
      <c r="A759" s="1246"/>
      <c r="B759" s="1332"/>
      <c r="C759" s="2836" t="s">
        <v>525</v>
      </c>
      <c r="D759" s="2839" t="s">
        <v>504</v>
      </c>
      <c r="E759" s="1519">
        <v>377652</v>
      </c>
      <c r="F759" s="2832">
        <v>654213</v>
      </c>
      <c r="G759" s="2831">
        <v>231888.19</v>
      </c>
      <c r="H759" s="1517">
        <f>G759/F759</f>
        <v>0.35445365653082406</v>
      </c>
    </row>
    <row r="760" spans="1:8" ht="17.100000000000001" customHeight="1">
      <c r="A760" s="1246"/>
      <c r="B760" s="1332"/>
      <c r="C760" s="2836" t="s">
        <v>586</v>
      </c>
      <c r="D760" s="2839" t="s">
        <v>504</v>
      </c>
      <c r="E760" s="1519">
        <v>40800</v>
      </c>
      <c r="F760" s="2832">
        <v>42925</v>
      </c>
      <c r="G760" s="2831">
        <v>40425.339999999997</v>
      </c>
      <c r="H760" s="1517">
        <f>G760/F760</f>
        <v>0.94176680256260914</v>
      </c>
    </row>
    <row r="761" spans="1:8" ht="17.100000000000001" customHeight="1">
      <c r="A761" s="1246"/>
      <c r="B761" s="1332"/>
      <c r="C761" s="2836" t="s">
        <v>524</v>
      </c>
      <c r="D761" s="2839" t="s">
        <v>504</v>
      </c>
      <c r="E761" s="1519">
        <v>7200</v>
      </c>
      <c r="F761" s="2832">
        <v>7575</v>
      </c>
      <c r="G761" s="2831">
        <v>7133.9</v>
      </c>
      <c r="H761" s="1517">
        <f>G761/F761</f>
        <v>0.94176897689768968</v>
      </c>
    </row>
    <row r="762" spans="1:8" ht="16.5" hidden="1" customHeight="1">
      <c r="A762" s="1246"/>
      <c r="B762" s="1332"/>
      <c r="C762" s="2836" t="s">
        <v>874</v>
      </c>
      <c r="D762" s="2839" t="s">
        <v>735</v>
      </c>
      <c r="E762" s="1519">
        <v>0</v>
      </c>
      <c r="F762" s="2832"/>
      <c r="G762" s="2831"/>
      <c r="H762" s="1517" t="e">
        <f>G762/F762</f>
        <v>#DIV/0!</v>
      </c>
    </row>
    <row r="763" spans="1:8" ht="16.5" customHeight="1">
      <c r="A763" s="1369"/>
      <c r="B763" s="1368"/>
      <c r="C763" s="2830" t="s">
        <v>737</v>
      </c>
      <c r="D763" s="2833" t="s">
        <v>735</v>
      </c>
      <c r="E763" s="2838">
        <v>1700</v>
      </c>
      <c r="F763" s="2817">
        <v>0</v>
      </c>
      <c r="G763" s="2816">
        <v>0</v>
      </c>
      <c r="H763" s="2837"/>
    </row>
    <row r="764" spans="1:8" ht="16.5" customHeight="1">
      <c r="A764" s="1332"/>
      <c r="B764" s="1332"/>
      <c r="C764" s="1816" t="s">
        <v>736</v>
      </c>
      <c r="D764" s="2356" t="s">
        <v>735</v>
      </c>
      <c r="E764" s="1295">
        <v>300</v>
      </c>
      <c r="F764" s="2301">
        <v>0</v>
      </c>
      <c r="G764" s="1362">
        <v>0</v>
      </c>
      <c r="H764" s="1208"/>
    </row>
    <row r="765" spans="1:8" ht="16.5" customHeight="1">
      <c r="A765" s="1246"/>
      <c r="B765" s="1332"/>
      <c r="C765" s="2331" t="s">
        <v>706</v>
      </c>
      <c r="D765" s="2302" t="s">
        <v>545</v>
      </c>
      <c r="E765" s="2838">
        <v>100000</v>
      </c>
      <c r="F765" s="2817">
        <v>320000</v>
      </c>
      <c r="G765" s="2816">
        <v>299900</v>
      </c>
      <c r="H765" s="2837">
        <f t="shared" ref="H765:H776" si="52">G765/F765</f>
        <v>0.93718749999999995</v>
      </c>
    </row>
    <row r="766" spans="1:8" ht="16.5" hidden="1" customHeight="1">
      <c r="A766" s="1246"/>
      <c r="B766" s="1332"/>
      <c r="C766" s="2836" t="s">
        <v>734</v>
      </c>
      <c r="D766" s="2839" t="s">
        <v>545</v>
      </c>
      <c r="E766" s="2838">
        <v>0</v>
      </c>
      <c r="F766" s="2817"/>
      <c r="G766" s="2816"/>
      <c r="H766" s="2837" t="e">
        <f t="shared" si="52"/>
        <v>#DIV/0!</v>
      </c>
    </row>
    <row r="767" spans="1:8" ht="16.5" hidden="1" customHeight="1">
      <c r="A767" s="1246"/>
      <c r="B767" s="1332"/>
      <c r="C767" s="2836" t="s">
        <v>733</v>
      </c>
      <c r="D767" s="2839" t="s">
        <v>545</v>
      </c>
      <c r="E767" s="2838">
        <v>0</v>
      </c>
      <c r="F767" s="2817"/>
      <c r="G767" s="2816"/>
      <c r="H767" s="2837" t="e">
        <f t="shared" si="52"/>
        <v>#DIV/0!</v>
      </c>
    </row>
    <row r="768" spans="1:8" ht="18" customHeight="1">
      <c r="A768" s="1332"/>
      <c r="B768" s="1332"/>
      <c r="C768" s="2830" t="s">
        <v>675</v>
      </c>
      <c r="D768" s="2833" t="s">
        <v>541</v>
      </c>
      <c r="E768" s="2838">
        <v>7000</v>
      </c>
      <c r="F768" s="2817">
        <v>7000</v>
      </c>
      <c r="G768" s="2816">
        <v>5859.18</v>
      </c>
      <c r="H768" s="2837">
        <f t="shared" si="52"/>
        <v>0.83702571428571437</v>
      </c>
    </row>
    <row r="769" spans="1:8" ht="18" hidden="1" customHeight="1">
      <c r="A769" s="1246"/>
      <c r="B769" s="1332"/>
      <c r="C769" s="1443" t="s">
        <v>585</v>
      </c>
      <c r="D769" s="1395" t="s">
        <v>541</v>
      </c>
      <c r="E769" s="1295">
        <v>0</v>
      </c>
      <c r="F769" s="2817"/>
      <c r="G769" s="2816"/>
      <c r="H769" s="2837" t="e">
        <f t="shared" si="52"/>
        <v>#DIV/0!</v>
      </c>
    </row>
    <row r="770" spans="1:8" ht="18" hidden="1" customHeight="1">
      <c r="A770" s="1246"/>
      <c r="B770" s="1332"/>
      <c r="C770" s="2835" t="s">
        <v>584</v>
      </c>
      <c r="D770" s="2834" t="s">
        <v>541</v>
      </c>
      <c r="E770" s="2838">
        <v>0</v>
      </c>
      <c r="F770" s="2817"/>
      <c r="G770" s="2816"/>
      <c r="H770" s="2837" t="e">
        <f t="shared" si="52"/>
        <v>#DIV/0!</v>
      </c>
    </row>
    <row r="771" spans="1:8" ht="17.100000000000001" customHeight="1">
      <c r="A771" s="1246"/>
      <c r="B771" s="1332"/>
      <c r="C771" s="2835" t="s">
        <v>969</v>
      </c>
      <c r="D771" s="2834" t="s">
        <v>539</v>
      </c>
      <c r="E771" s="2838">
        <v>40000</v>
      </c>
      <c r="F771" s="2817">
        <v>150000</v>
      </c>
      <c r="G771" s="2816">
        <v>104175.47</v>
      </c>
      <c r="H771" s="2837">
        <f t="shared" si="52"/>
        <v>0.69450313333333336</v>
      </c>
    </row>
    <row r="772" spans="1:8" ht="17.100000000000001" customHeight="1">
      <c r="A772" s="1246"/>
      <c r="B772" s="1332"/>
      <c r="C772" s="2836" t="s">
        <v>583</v>
      </c>
      <c r="D772" s="2834" t="s">
        <v>539</v>
      </c>
      <c r="E772" s="1519">
        <v>40800</v>
      </c>
      <c r="F772" s="2832">
        <v>36125</v>
      </c>
      <c r="G772" s="2831">
        <v>32964.910000000003</v>
      </c>
      <c r="H772" s="1517">
        <f t="shared" si="52"/>
        <v>0.91252346020761255</v>
      </c>
    </row>
    <row r="773" spans="1:8" ht="17.100000000000001" customHeight="1">
      <c r="A773" s="1246"/>
      <c r="B773" s="1332"/>
      <c r="C773" s="2836" t="s">
        <v>582</v>
      </c>
      <c r="D773" s="2834" t="s">
        <v>539</v>
      </c>
      <c r="E773" s="1519">
        <v>7200</v>
      </c>
      <c r="F773" s="2817">
        <v>6375</v>
      </c>
      <c r="G773" s="2816">
        <v>5817.33</v>
      </c>
      <c r="H773" s="1517">
        <f t="shared" si="52"/>
        <v>0.91252235294117645</v>
      </c>
    </row>
    <row r="774" spans="1:8" ht="52.5" hidden="1" customHeight="1">
      <c r="A774" s="1246"/>
      <c r="B774" s="1332"/>
      <c r="C774" s="2835" t="s">
        <v>767</v>
      </c>
      <c r="D774" s="2834" t="s">
        <v>618</v>
      </c>
      <c r="E774" s="1519">
        <v>0</v>
      </c>
      <c r="F774" s="2832"/>
      <c r="G774" s="2831"/>
      <c r="H774" s="1517" t="e">
        <f t="shared" si="52"/>
        <v>#DIV/0!</v>
      </c>
    </row>
    <row r="775" spans="1:8" ht="18.75" customHeight="1">
      <c r="A775" s="1246"/>
      <c r="B775" s="1332"/>
      <c r="C775" s="2830" t="s">
        <v>766</v>
      </c>
      <c r="D775" s="2833" t="s">
        <v>531</v>
      </c>
      <c r="E775" s="1519">
        <v>30000</v>
      </c>
      <c r="F775" s="2832">
        <v>40000</v>
      </c>
      <c r="G775" s="2831">
        <v>17204.849999999999</v>
      </c>
      <c r="H775" s="1517">
        <f t="shared" si="52"/>
        <v>0.43012124999999996</v>
      </c>
    </row>
    <row r="776" spans="1:8" ht="18.75" customHeight="1">
      <c r="A776" s="1246"/>
      <c r="B776" s="1332"/>
      <c r="C776" s="2830" t="s">
        <v>705</v>
      </c>
      <c r="D776" s="2829" t="s">
        <v>561</v>
      </c>
      <c r="E776" s="1519">
        <v>640</v>
      </c>
      <c r="F776" s="2817">
        <v>327</v>
      </c>
      <c r="G776" s="2816">
        <v>327</v>
      </c>
      <c r="H776" s="1517">
        <f t="shared" si="52"/>
        <v>1</v>
      </c>
    </row>
    <row r="777" spans="1:8" ht="17.100000000000001" customHeight="1">
      <c r="A777" s="1246"/>
      <c r="B777" s="1332"/>
      <c r="C777" s="5298"/>
      <c r="D777" s="5299"/>
      <c r="E777" s="1519"/>
      <c r="F777" s="2817"/>
      <c r="G777" s="2816"/>
      <c r="H777" s="1517"/>
    </row>
    <row r="778" spans="1:8" ht="17.100000000000001" customHeight="1">
      <c r="A778" s="1246"/>
      <c r="B778" s="1332"/>
      <c r="C778" s="5300" t="s">
        <v>487</v>
      </c>
      <c r="D778" s="5301"/>
      <c r="E778" s="1786">
        <f>SUM(E779)</f>
        <v>112463</v>
      </c>
      <c r="F778" s="1786">
        <f>SUM(F779)</f>
        <v>1720000</v>
      </c>
      <c r="G778" s="1785">
        <f>SUM(G779)</f>
        <v>1669333.78</v>
      </c>
      <c r="H778" s="1520">
        <f t="shared" ref="H778:H783" si="53">G778/F778</f>
        <v>0.9705428953488372</v>
      </c>
    </row>
    <row r="779" spans="1:8" ht="17.100000000000001" customHeight="1">
      <c r="A779" s="1246"/>
      <c r="B779" s="1332"/>
      <c r="C779" s="5302" t="s">
        <v>486</v>
      </c>
      <c r="D779" s="5303"/>
      <c r="E779" s="1783">
        <f>SUM(E780:E782)</f>
        <v>112463</v>
      </c>
      <c r="F779" s="1783">
        <f>SUM(F780:F782)</f>
        <v>1720000</v>
      </c>
      <c r="G779" s="1784">
        <f>SUM(G780:G782)</f>
        <v>1669333.78</v>
      </c>
      <c r="H779" s="1517">
        <f t="shared" si="53"/>
        <v>0.9705428953488372</v>
      </c>
    </row>
    <row r="780" spans="1:8" ht="17.100000000000001" customHeight="1">
      <c r="A780" s="1246"/>
      <c r="B780" s="1332"/>
      <c r="C780" s="2828" t="s">
        <v>578</v>
      </c>
      <c r="D780" s="2827" t="s">
        <v>576</v>
      </c>
      <c r="E780" s="1783">
        <v>112463</v>
      </c>
      <c r="F780" s="1783">
        <v>20000</v>
      </c>
      <c r="G780" s="1784">
        <v>0</v>
      </c>
      <c r="H780" s="1517">
        <f t="shared" si="53"/>
        <v>0</v>
      </c>
    </row>
    <row r="781" spans="1:8" ht="39" customHeight="1">
      <c r="A781" s="1246"/>
      <c r="B781" s="1332"/>
      <c r="C781" s="2826" t="s">
        <v>569</v>
      </c>
      <c r="D781" s="2825" t="s">
        <v>568</v>
      </c>
      <c r="E781" s="2821">
        <v>0</v>
      </c>
      <c r="F781" s="2817">
        <v>1464000</v>
      </c>
      <c r="G781" s="2816">
        <v>1433333.78</v>
      </c>
      <c r="H781" s="2820">
        <f t="shared" si="53"/>
        <v>0.97905312841530057</v>
      </c>
    </row>
    <row r="782" spans="1:8" ht="39.75" customHeight="1">
      <c r="A782" s="1246"/>
      <c r="B782" s="1332"/>
      <c r="C782" s="2824" t="s">
        <v>751</v>
      </c>
      <c r="D782" s="2759" t="s">
        <v>785</v>
      </c>
      <c r="E782" s="2821">
        <v>0</v>
      </c>
      <c r="F782" s="2817">
        <v>236000</v>
      </c>
      <c r="G782" s="2816">
        <v>236000</v>
      </c>
      <c r="H782" s="2820">
        <f t="shared" si="53"/>
        <v>1</v>
      </c>
    </row>
    <row r="783" spans="1:8" ht="30" hidden="1" customHeight="1">
      <c r="A783" s="1246"/>
      <c r="B783" s="1332"/>
      <c r="C783" s="2823" t="s">
        <v>575</v>
      </c>
      <c r="D783" s="2822" t="s">
        <v>574</v>
      </c>
      <c r="E783" s="2821">
        <v>0</v>
      </c>
      <c r="F783" s="2817"/>
      <c r="G783" s="2816"/>
      <c r="H783" s="2820" t="e">
        <f t="shared" si="53"/>
        <v>#DIV/0!</v>
      </c>
    </row>
    <row r="784" spans="1:8" ht="17.100000000000001" customHeight="1">
      <c r="A784" s="1246"/>
      <c r="B784" s="1332"/>
      <c r="C784" s="2819"/>
      <c r="D784" s="2818"/>
      <c r="E784" s="2453"/>
      <c r="F784" s="2817"/>
      <c r="G784" s="2816"/>
      <c r="H784" s="2813"/>
    </row>
    <row r="785" spans="1:8" ht="18.75" customHeight="1">
      <c r="A785" s="1246"/>
      <c r="B785" s="1332"/>
      <c r="C785" s="5291" t="s">
        <v>580</v>
      </c>
      <c r="D785" s="5304"/>
      <c r="E785" s="2815">
        <f>SUM(E786:E787)</f>
        <v>112463</v>
      </c>
      <c r="F785" s="2815">
        <f>SUM(F786:F787)</f>
        <v>20000</v>
      </c>
      <c r="G785" s="2814">
        <f>SUM(G786:G787)</f>
        <v>0</v>
      </c>
      <c r="H785" s="2813">
        <f t="shared" ref="H785:H810" si="54">G785/F785</f>
        <v>0</v>
      </c>
    </row>
    <row r="786" spans="1:8" ht="17.100000000000001" customHeight="1" thickBot="1">
      <c r="A786" s="1232"/>
      <c r="B786" s="1348"/>
      <c r="C786" s="2798" t="s">
        <v>578</v>
      </c>
      <c r="D786" s="2797" t="s">
        <v>576</v>
      </c>
      <c r="E786" s="1228">
        <v>112463</v>
      </c>
      <c r="F786" s="1227">
        <v>20000</v>
      </c>
      <c r="G786" s="1226">
        <v>0</v>
      </c>
      <c r="H786" s="1199">
        <f t="shared" si="54"/>
        <v>0</v>
      </c>
    </row>
    <row r="787" spans="1:8" ht="42" hidden="1" customHeight="1" thickBot="1">
      <c r="A787" s="1691"/>
      <c r="B787" s="2143"/>
      <c r="C787" s="2812"/>
      <c r="D787" s="2811"/>
      <c r="E787" s="2810">
        <v>0</v>
      </c>
      <c r="F787" s="2809"/>
      <c r="G787" s="2808">
        <v>0</v>
      </c>
      <c r="H787" s="2807" t="e">
        <f t="shared" si="54"/>
        <v>#DIV/0!</v>
      </c>
    </row>
    <row r="788" spans="1:8" ht="26.25" hidden="1" customHeight="1" thickBot="1">
      <c r="A788" s="2806"/>
      <c r="B788" s="2805"/>
      <c r="C788" s="2804" t="s">
        <v>575</v>
      </c>
      <c r="D788" s="2803" t="s">
        <v>574</v>
      </c>
      <c r="E788" s="2802">
        <v>0</v>
      </c>
      <c r="F788" s="2801"/>
      <c r="G788" s="2800"/>
      <c r="H788" s="2799" t="e">
        <f t="shared" si="54"/>
        <v>#DIV/0!</v>
      </c>
    </row>
    <row r="789" spans="1:8" ht="19.5" customHeight="1" thickBot="1">
      <c r="A789" s="1345" t="s">
        <v>985</v>
      </c>
      <c r="B789" s="1541"/>
      <c r="C789" s="1540"/>
      <c r="D789" s="1539" t="s">
        <v>984</v>
      </c>
      <c r="E789" s="1839">
        <f>SUM(E790,E808,E827,E934,E945,E1018,E1033,E1052)</f>
        <v>221272568</v>
      </c>
      <c r="F789" s="1839">
        <f>SUM(F790,F808,F827,F934,F945,F1018,F1033,F1052)</f>
        <v>217896092</v>
      </c>
      <c r="G789" s="1838">
        <f>SUM(G790,G808,G827,G934,G945,G1018,G1033,G1052)</f>
        <v>199012013.97999996</v>
      </c>
      <c r="H789" s="1341">
        <f t="shared" si="54"/>
        <v>0.9133344804550233</v>
      </c>
    </row>
    <row r="790" spans="1:8" ht="17.100000000000001" customHeight="1" thickBot="1">
      <c r="A790" s="1246"/>
      <c r="B790" s="1259" t="s">
        <v>983</v>
      </c>
      <c r="C790" s="1340"/>
      <c r="D790" s="1339" t="s">
        <v>185</v>
      </c>
      <c r="E790" s="1316">
        <f t="shared" ref="E790:G792" si="55">SUM(E791)</f>
        <v>1681860</v>
      </c>
      <c r="F790" s="1316">
        <f t="shared" si="55"/>
        <v>2046035</v>
      </c>
      <c r="G790" s="1315">
        <f t="shared" si="55"/>
        <v>2004043.1099999999</v>
      </c>
      <c r="H790" s="1254">
        <f t="shared" si="54"/>
        <v>0.97947645568135433</v>
      </c>
    </row>
    <row r="791" spans="1:8" ht="17.100000000000001" customHeight="1">
      <c r="A791" s="1246"/>
      <c r="B791" s="4863"/>
      <c r="C791" s="5173" t="s">
        <v>490</v>
      </c>
      <c r="D791" s="5173"/>
      <c r="E791" s="1253">
        <f t="shared" si="55"/>
        <v>1681860</v>
      </c>
      <c r="F791" s="1253">
        <f t="shared" si="55"/>
        <v>2046035</v>
      </c>
      <c r="G791" s="1252">
        <f t="shared" si="55"/>
        <v>2004043.1099999999</v>
      </c>
      <c r="H791" s="1237">
        <f t="shared" si="54"/>
        <v>0.97947645568135433</v>
      </c>
    </row>
    <row r="792" spans="1:8" ht="17.100000000000001" customHeight="1">
      <c r="A792" s="1246"/>
      <c r="B792" s="4863"/>
      <c r="C792" s="5283" t="s">
        <v>514</v>
      </c>
      <c r="D792" s="5283"/>
      <c r="E792" s="1519">
        <f t="shared" si="55"/>
        <v>1681860</v>
      </c>
      <c r="F792" s="1519">
        <f t="shared" si="55"/>
        <v>2046035</v>
      </c>
      <c r="G792" s="1518">
        <f t="shared" si="55"/>
        <v>2004043.1099999999</v>
      </c>
      <c r="H792" s="1517">
        <f t="shared" si="54"/>
        <v>0.97947645568135433</v>
      </c>
    </row>
    <row r="793" spans="1:8" ht="17.100000000000001" customHeight="1">
      <c r="A793" s="1246"/>
      <c r="B793" s="4863"/>
      <c r="C793" s="5268" t="s">
        <v>513</v>
      </c>
      <c r="D793" s="5268"/>
      <c r="E793" s="1538">
        <f>SUM(E794:E799)</f>
        <v>1681860</v>
      </c>
      <c r="F793" s="1538">
        <f>SUM(F794:F799)</f>
        <v>2046035</v>
      </c>
      <c r="G793" s="1537">
        <f>SUM(G794:G799)</f>
        <v>2004043.1099999999</v>
      </c>
      <c r="H793" s="1536">
        <f t="shared" si="54"/>
        <v>0.97947645568135433</v>
      </c>
    </row>
    <row r="794" spans="1:8" ht="17.100000000000001" customHeight="1">
      <c r="A794" s="1246"/>
      <c r="B794" s="4863"/>
      <c r="C794" s="2767" t="s">
        <v>566</v>
      </c>
      <c r="D794" s="2766" t="s">
        <v>565</v>
      </c>
      <c r="E794" s="1519">
        <v>1306500</v>
      </c>
      <c r="F794" s="2747">
        <v>1619670</v>
      </c>
      <c r="G794" s="2746">
        <v>1591374.51</v>
      </c>
      <c r="H794" s="1517">
        <f t="shared" si="54"/>
        <v>0.98253008946266829</v>
      </c>
    </row>
    <row r="795" spans="1:8" ht="17.100000000000001" customHeight="1">
      <c r="A795" s="1246"/>
      <c r="B795" s="4863"/>
      <c r="C795" s="2767" t="s">
        <v>564</v>
      </c>
      <c r="D795" s="2766" t="s">
        <v>563</v>
      </c>
      <c r="E795" s="1519">
        <v>90066</v>
      </c>
      <c r="F795" s="2747">
        <v>90066</v>
      </c>
      <c r="G795" s="2746">
        <v>89120.3</v>
      </c>
      <c r="H795" s="1517">
        <f t="shared" si="54"/>
        <v>0.98949992227921746</v>
      </c>
    </row>
    <row r="796" spans="1:8" ht="17.100000000000001" customHeight="1">
      <c r="A796" s="1246"/>
      <c r="B796" s="1332"/>
      <c r="C796" s="2767" t="s">
        <v>512</v>
      </c>
      <c r="D796" s="2766" t="s">
        <v>511</v>
      </c>
      <c r="E796" s="1519">
        <v>240069</v>
      </c>
      <c r="F796" s="2747">
        <v>288299</v>
      </c>
      <c r="G796" s="2746">
        <v>281537.03999999998</v>
      </c>
      <c r="H796" s="1517">
        <f t="shared" si="54"/>
        <v>0.976545322737852</v>
      </c>
    </row>
    <row r="797" spans="1:8" ht="16.5" customHeight="1">
      <c r="A797" s="1246"/>
      <c r="B797" s="1332"/>
      <c r="C797" s="2767" t="s">
        <v>510</v>
      </c>
      <c r="D797" s="2766" t="s">
        <v>509</v>
      </c>
      <c r="E797" s="1519">
        <v>34225</v>
      </c>
      <c r="F797" s="2747">
        <v>34000</v>
      </c>
      <c r="G797" s="2746">
        <v>31245.41</v>
      </c>
      <c r="H797" s="1517">
        <f t="shared" si="54"/>
        <v>0.91898264705882349</v>
      </c>
    </row>
    <row r="798" spans="1:8" ht="18" customHeight="1">
      <c r="A798" s="1246"/>
      <c r="B798" s="1332"/>
      <c r="C798" s="2767" t="s">
        <v>522</v>
      </c>
      <c r="D798" s="2766" t="s">
        <v>521</v>
      </c>
      <c r="E798" s="1519">
        <v>5000</v>
      </c>
      <c r="F798" s="2747">
        <v>5000</v>
      </c>
      <c r="G798" s="2746">
        <v>2038.45</v>
      </c>
      <c r="H798" s="1517">
        <f t="shared" si="54"/>
        <v>0.40769</v>
      </c>
    </row>
    <row r="799" spans="1:8" ht="18" customHeight="1" thickBot="1">
      <c r="A799" s="1368"/>
      <c r="B799" s="1348"/>
      <c r="C799" s="2798" t="s">
        <v>562</v>
      </c>
      <c r="D799" s="2797" t="s">
        <v>561</v>
      </c>
      <c r="E799" s="1228">
        <v>6000</v>
      </c>
      <c r="F799" s="1227">
        <v>9000</v>
      </c>
      <c r="G799" s="1226">
        <v>8727.4</v>
      </c>
      <c r="H799" s="1199">
        <f t="shared" si="54"/>
        <v>0.96971111111111108</v>
      </c>
    </row>
    <row r="800" spans="1:8" ht="17.100000000000001" hidden="1" customHeight="1" thickBot="1">
      <c r="A800" s="1246"/>
      <c r="B800" s="1332"/>
      <c r="C800" s="1385"/>
      <c r="D800" s="1385"/>
      <c r="E800" s="1235"/>
      <c r="F800" s="2392"/>
      <c r="G800" s="1417"/>
      <c r="H800" s="1416" t="e">
        <f t="shared" si="54"/>
        <v>#DIV/0!</v>
      </c>
    </row>
    <row r="801" spans="1:8" ht="17.100000000000001" hidden="1" customHeight="1" thickBot="1">
      <c r="A801" s="1246"/>
      <c r="B801" s="1332"/>
      <c r="C801" s="5291" t="s">
        <v>508</v>
      </c>
      <c r="D801" s="5291"/>
      <c r="E801" s="1538">
        <v>0</v>
      </c>
      <c r="F801" s="2773"/>
      <c r="G801" s="2772"/>
      <c r="H801" s="1578" t="e">
        <f t="shared" si="54"/>
        <v>#DIV/0!</v>
      </c>
    </row>
    <row r="802" spans="1:8" ht="17.100000000000001" hidden="1" customHeight="1" thickBot="1">
      <c r="A802" s="1246"/>
      <c r="B802" s="1332"/>
      <c r="C802" s="2767" t="s">
        <v>667</v>
      </c>
      <c r="D802" s="2766" t="s">
        <v>666</v>
      </c>
      <c r="E802" s="1519">
        <v>0</v>
      </c>
      <c r="F802" s="2773"/>
      <c r="G802" s="2772"/>
      <c r="H802" s="1578" t="e">
        <f t="shared" si="54"/>
        <v>#DIV/0!</v>
      </c>
    </row>
    <row r="803" spans="1:8" ht="17.100000000000001" hidden="1" customHeight="1" thickBot="1">
      <c r="A803" s="1246"/>
      <c r="B803" s="1332"/>
      <c r="C803" s="1443" t="s">
        <v>536</v>
      </c>
      <c r="D803" s="1395" t="s">
        <v>535</v>
      </c>
      <c r="E803" s="1519">
        <v>0</v>
      </c>
      <c r="F803" s="2773"/>
      <c r="G803" s="2772"/>
      <c r="H803" s="1578" t="e">
        <f t="shared" si="54"/>
        <v>#DIV/0!</v>
      </c>
    </row>
    <row r="804" spans="1:8" ht="17.100000000000001" hidden="1" customHeight="1" thickBot="1">
      <c r="A804" s="1246"/>
      <c r="B804" s="1332"/>
      <c r="C804" s="2767"/>
      <c r="D804" s="2766"/>
      <c r="E804" s="1519"/>
      <c r="F804" s="2773"/>
      <c r="G804" s="2772"/>
      <c r="H804" s="1578" t="e">
        <f t="shared" si="54"/>
        <v>#DIV/0!</v>
      </c>
    </row>
    <row r="805" spans="1:8" ht="17.100000000000001" hidden="1" customHeight="1" thickBot="1">
      <c r="A805" s="1246"/>
      <c r="B805" s="1332"/>
      <c r="C805" s="5286" t="s">
        <v>489</v>
      </c>
      <c r="D805" s="5286"/>
      <c r="E805" s="1519">
        <v>0</v>
      </c>
      <c r="F805" s="2773"/>
      <c r="G805" s="2772"/>
      <c r="H805" s="1578" t="e">
        <f t="shared" si="54"/>
        <v>#DIV/0!</v>
      </c>
    </row>
    <row r="806" spans="1:8" ht="32.25" hidden="1" customHeight="1" thickBot="1">
      <c r="A806" s="1246"/>
      <c r="B806" s="1332"/>
      <c r="C806" s="2767" t="s">
        <v>90</v>
      </c>
      <c r="D806" s="2766" t="s">
        <v>488</v>
      </c>
      <c r="E806" s="1519">
        <v>0</v>
      </c>
      <c r="F806" s="2773"/>
      <c r="G806" s="2772"/>
      <c r="H806" s="1578" t="e">
        <f t="shared" si="54"/>
        <v>#DIV/0!</v>
      </c>
    </row>
    <row r="807" spans="1:8" ht="17.100000000000001" hidden="1" customHeight="1" thickBot="1">
      <c r="A807" s="1246"/>
      <c r="B807" s="1332"/>
      <c r="C807" s="2767"/>
      <c r="D807" s="2766"/>
      <c r="E807" s="1519"/>
      <c r="F807" s="2773"/>
      <c r="G807" s="2772"/>
      <c r="H807" s="2771" t="e">
        <f t="shared" si="54"/>
        <v>#DIV/0!</v>
      </c>
    </row>
    <row r="808" spans="1:8" ht="17.100000000000001" customHeight="1" thickBot="1">
      <c r="A808" s="1246"/>
      <c r="B808" s="1259" t="s">
        <v>982</v>
      </c>
      <c r="C808" s="1340"/>
      <c r="D808" s="1339" t="s">
        <v>981</v>
      </c>
      <c r="E808" s="1316">
        <f>SUM(E809)</f>
        <v>1369227</v>
      </c>
      <c r="F808" s="1316">
        <f>SUM(F809)</f>
        <v>1507377</v>
      </c>
      <c r="G808" s="1315">
        <f>SUM(G809)</f>
        <v>1445782.32</v>
      </c>
      <c r="H808" s="1254">
        <f t="shared" si="54"/>
        <v>0.95913784010237657</v>
      </c>
    </row>
    <row r="809" spans="1:8" ht="17.100000000000001" customHeight="1">
      <c r="A809" s="1246"/>
      <c r="B809" s="1332"/>
      <c r="C809" s="5173" t="s">
        <v>490</v>
      </c>
      <c r="D809" s="5173"/>
      <c r="E809" s="1253">
        <f>SUM(E810,E821)</f>
        <v>1369227</v>
      </c>
      <c r="F809" s="1253">
        <f>SUM(F810,F821)</f>
        <v>1507377</v>
      </c>
      <c r="G809" s="1252">
        <f>SUM(G810,G821)</f>
        <v>1445782.32</v>
      </c>
      <c r="H809" s="1237">
        <f t="shared" si="54"/>
        <v>0.95913784010237657</v>
      </c>
    </row>
    <row r="810" spans="1:8" ht="17.100000000000001" customHeight="1">
      <c r="A810" s="1246"/>
      <c r="B810" s="1332"/>
      <c r="C810" s="5283" t="s">
        <v>514</v>
      </c>
      <c r="D810" s="5283"/>
      <c r="E810" s="1519">
        <f>SUM(E811,E814)</f>
        <v>168987</v>
      </c>
      <c r="F810" s="1519">
        <f>SUM(F811,F814)</f>
        <v>157137</v>
      </c>
      <c r="G810" s="1518">
        <f>SUM(G811,G814)</f>
        <v>104354.81</v>
      </c>
      <c r="H810" s="1517">
        <f t="shared" si="54"/>
        <v>0.6641008164849781</v>
      </c>
    </row>
    <row r="811" spans="1:8" ht="17.100000000000001" customHeight="1">
      <c r="A811" s="1246"/>
      <c r="B811" s="1332"/>
      <c r="C811" s="5268" t="s">
        <v>513</v>
      </c>
      <c r="D811" s="5268"/>
      <c r="E811" s="1538">
        <f>SUM(E812)</f>
        <v>2100</v>
      </c>
      <c r="F811" s="1538">
        <f>SUM(F812)</f>
        <v>0</v>
      </c>
      <c r="G811" s="1537">
        <f>SUM(G812)</f>
        <v>0</v>
      </c>
      <c r="H811" s="1536"/>
    </row>
    <row r="812" spans="1:8" ht="17.100000000000001" customHeight="1">
      <c r="A812" s="1246"/>
      <c r="B812" s="1332"/>
      <c r="C812" s="2767" t="s">
        <v>522</v>
      </c>
      <c r="D812" s="2766" t="s">
        <v>521</v>
      </c>
      <c r="E812" s="1519">
        <v>2100</v>
      </c>
      <c r="F812" s="2747">
        <v>0</v>
      </c>
      <c r="G812" s="2746">
        <v>0</v>
      </c>
      <c r="H812" s="1517"/>
    </row>
    <row r="813" spans="1:8" ht="17.100000000000001" customHeight="1">
      <c r="A813" s="1246"/>
      <c r="B813" s="1332"/>
      <c r="C813" s="1385"/>
      <c r="D813" s="1385"/>
      <c r="E813" s="1235"/>
      <c r="F813" s="2747"/>
      <c r="G813" s="2746"/>
      <c r="H813" s="1517"/>
    </row>
    <row r="814" spans="1:8" ht="17.100000000000001" customHeight="1">
      <c r="A814" s="1246"/>
      <c r="B814" s="1332"/>
      <c r="C814" s="5291" t="s">
        <v>508</v>
      </c>
      <c r="D814" s="5291"/>
      <c r="E814" s="1538">
        <f>SUM(E815:E819)</f>
        <v>166887</v>
      </c>
      <c r="F814" s="1538">
        <f>SUM(F815:F819)</f>
        <v>157137</v>
      </c>
      <c r="G814" s="1537">
        <f>SUM(G815:G819)</f>
        <v>104354.81</v>
      </c>
      <c r="H814" s="1536">
        <f>G814/F814</f>
        <v>0.6641008164849781</v>
      </c>
    </row>
    <row r="815" spans="1:8" ht="17.100000000000001" customHeight="1">
      <c r="A815" s="1246"/>
      <c r="B815" s="1332"/>
      <c r="C815" s="2767" t="s">
        <v>507</v>
      </c>
      <c r="D815" s="2766" t="s">
        <v>506</v>
      </c>
      <c r="E815" s="1519">
        <v>48746</v>
      </c>
      <c r="F815" s="2747">
        <v>28746</v>
      </c>
      <c r="G815" s="2746">
        <v>24522.92</v>
      </c>
      <c r="H815" s="1517">
        <f>G815/F815</f>
        <v>0.85308982119251364</v>
      </c>
    </row>
    <row r="816" spans="1:8" ht="17.100000000000001" customHeight="1">
      <c r="A816" s="1246"/>
      <c r="B816" s="1332"/>
      <c r="C816" s="2767" t="s">
        <v>558</v>
      </c>
      <c r="D816" s="2766" t="s">
        <v>557</v>
      </c>
      <c r="E816" s="1519">
        <v>12566</v>
      </c>
      <c r="F816" s="2747">
        <v>12566</v>
      </c>
      <c r="G816" s="2746">
        <v>11715.35</v>
      </c>
      <c r="H816" s="1517">
        <f>G816/F816</f>
        <v>0.93230542734362565</v>
      </c>
    </row>
    <row r="817" spans="1:8" ht="17.100000000000001" customHeight="1">
      <c r="A817" s="1246"/>
      <c r="B817" s="1332"/>
      <c r="C817" s="2762" t="s">
        <v>552</v>
      </c>
      <c r="D817" s="2766" t="s">
        <v>551</v>
      </c>
      <c r="E817" s="1519">
        <v>4120</v>
      </c>
      <c r="F817" s="2747">
        <v>0</v>
      </c>
      <c r="G817" s="2746">
        <v>0</v>
      </c>
      <c r="H817" s="1517"/>
    </row>
    <row r="818" spans="1:8" ht="17.100000000000001" customHeight="1">
      <c r="A818" s="1246"/>
      <c r="B818" s="1332"/>
      <c r="C818" s="2767" t="s">
        <v>505</v>
      </c>
      <c r="D818" s="2766" t="s">
        <v>504</v>
      </c>
      <c r="E818" s="1519">
        <v>96202</v>
      </c>
      <c r="F818" s="2747">
        <v>110572</v>
      </c>
      <c r="G818" s="2746">
        <v>66722.64</v>
      </c>
      <c r="H818" s="1517">
        <f>G818/F818</f>
        <v>0.6034316101725572</v>
      </c>
    </row>
    <row r="819" spans="1:8" ht="17.100000000000001" customHeight="1">
      <c r="A819" s="1246"/>
      <c r="B819" s="1332"/>
      <c r="C819" s="2767" t="s">
        <v>548</v>
      </c>
      <c r="D819" s="2766" t="s">
        <v>547</v>
      </c>
      <c r="E819" s="1519">
        <v>5253</v>
      </c>
      <c r="F819" s="2747">
        <v>5253</v>
      </c>
      <c r="G819" s="2746">
        <v>1393.9</v>
      </c>
      <c r="H819" s="1517">
        <f>G819/F819</f>
        <v>0.26535313154387968</v>
      </c>
    </row>
    <row r="820" spans="1:8" ht="17.100000000000001" customHeight="1">
      <c r="A820" s="1246"/>
      <c r="B820" s="1332"/>
      <c r="C820" s="1310"/>
      <c r="D820" s="1722"/>
      <c r="E820" s="1303"/>
      <c r="F820" s="2747"/>
      <c r="G820" s="2746"/>
      <c r="H820" s="1517"/>
    </row>
    <row r="821" spans="1:8" ht="17.100000000000001" customHeight="1">
      <c r="A821" s="1246"/>
      <c r="B821" s="1332"/>
      <c r="C821" s="5179" t="s">
        <v>498</v>
      </c>
      <c r="D821" s="5179"/>
      <c r="E821" s="1295">
        <f>SUM(E822)</f>
        <v>1200240</v>
      </c>
      <c r="F821" s="1295">
        <f>SUM(F822)</f>
        <v>1350240</v>
      </c>
      <c r="G821" s="1294">
        <f>SUM(G822)</f>
        <v>1341427.51</v>
      </c>
      <c r="H821" s="1517">
        <f t="shared" ref="H821:H836" si="56">G821/F821</f>
        <v>0.99347338991586687</v>
      </c>
    </row>
    <row r="822" spans="1:8" ht="17.100000000000001" customHeight="1" thickBot="1">
      <c r="A822" s="1246"/>
      <c r="B822" s="1332"/>
      <c r="C822" s="2770" t="s">
        <v>528</v>
      </c>
      <c r="D822" s="2769" t="s">
        <v>980</v>
      </c>
      <c r="E822" s="2768">
        <v>1200240</v>
      </c>
      <c r="F822" s="2747">
        <v>1350240</v>
      </c>
      <c r="G822" s="2746">
        <v>1341427.51</v>
      </c>
      <c r="H822" s="1517">
        <f t="shared" si="56"/>
        <v>0.99347338991586687</v>
      </c>
    </row>
    <row r="823" spans="1:8" ht="17.100000000000001" hidden="1" customHeight="1" thickBot="1">
      <c r="A823" s="1246"/>
      <c r="B823" s="1332"/>
      <c r="C823" s="5292"/>
      <c r="D823" s="5293"/>
      <c r="E823" s="2768"/>
      <c r="F823" s="2773"/>
      <c r="G823" s="2772"/>
      <c r="H823" s="1578" t="e">
        <f t="shared" si="56"/>
        <v>#DIV/0!</v>
      </c>
    </row>
    <row r="824" spans="1:8" ht="17.100000000000001" hidden="1" customHeight="1" thickBot="1">
      <c r="A824" s="1246"/>
      <c r="B824" s="1332"/>
      <c r="C824" s="5294" t="s">
        <v>487</v>
      </c>
      <c r="D824" s="5295"/>
      <c r="E824" s="2725">
        <v>0</v>
      </c>
      <c r="F824" s="2773"/>
      <c r="G824" s="2772"/>
      <c r="H824" s="1578" t="e">
        <f t="shared" si="56"/>
        <v>#DIV/0!</v>
      </c>
    </row>
    <row r="825" spans="1:8" ht="17.100000000000001" hidden="1" customHeight="1" thickBot="1">
      <c r="A825" s="1246"/>
      <c r="B825" s="1332"/>
      <c r="C825" s="5296" t="s">
        <v>486</v>
      </c>
      <c r="D825" s="5297"/>
      <c r="E825" s="1783">
        <v>0</v>
      </c>
      <c r="F825" s="2773"/>
      <c r="G825" s="2772"/>
      <c r="H825" s="1578" t="e">
        <f t="shared" si="56"/>
        <v>#DIV/0!</v>
      </c>
    </row>
    <row r="826" spans="1:8" ht="17.100000000000001" hidden="1" customHeight="1" thickBot="1">
      <c r="A826" s="1246"/>
      <c r="B826" s="1332"/>
      <c r="C826" s="2796" t="s">
        <v>644</v>
      </c>
      <c r="D826" s="2795" t="s">
        <v>643</v>
      </c>
      <c r="E826" s="2794">
        <v>0</v>
      </c>
      <c r="F826" s="2773"/>
      <c r="G826" s="2772"/>
      <c r="H826" s="2771" t="e">
        <f t="shared" si="56"/>
        <v>#DIV/0!</v>
      </c>
    </row>
    <row r="827" spans="1:8" ht="17.100000000000001" customHeight="1" thickBot="1">
      <c r="A827" s="1246"/>
      <c r="B827" s="1259" t="s">
        <v>979</v>
      </c>
      <c r="C827" s="1340"/>
      <c r="D827" s="1339" t="s">
        <v>187</v>
      </c>
      <c r="E827" s="1316">
        <f>SUM(E828,E911)</f>
        <v>155024490</v>
      </c>
      <c r="F827" s="1316">
        <f>SUM(F828,F911)</f>
        <v>157556200</v>
      </c>
      <c r="G827" s="1315">
        <f>SUM(G828,G911)</f>
        <v>144776368.91999999</v>
      </c>
      <c r="H827" s="1254">
        <f t="shared" si="56"/>
        <v>0.9188871584869398</v>
      </c>
    </row>
    <row r="828" spans="1:8" ht="17.100000000000001" customHeight="1">
      <c r="A828" s="1246"/>
      <c r="B828" s="1332"/>
      <c r="C828" s="5205" t="s">
        <v>972</v>
      </c>
      <c r="D828" s="5205"/>
      <c r="E828" s="1253">
        <f>SUM(E829,E863,E867)</f>
        <v>150691538</v>
      </c>
      <c r="F828" s="1253">
        <f>SUM(F829,F863,F867)</f>
        <v>151497800</v>
      </c>
      <c r="G828" s="1252">
        <f>SUM(G829,G863,G867)</f>
        <v>142850058.56999999</v>
      </c>
      <c r="H828" s="1237">
        <f t="shared" si="56"/>
        <v>0.94291836957368358</v>
      </c>
    </row>
    <row r="829" spans="1:8" ht="17.100000000000001" customHeight="1">
      <c r="A829" s="1246"/>
      <c r="B829" s="1332"/>
      <c r="C829" s="5283" t="s">
        <v>514</v>
      </c>
      <c r="D829" s="5283"/>
      <c r="E829" s="1295">
        <f>SUM(E830,E838)</f>
        <v>106951428</v>
      </c>
      <c r="F829" s="1295">
        <f>SUM(F830,F838)</f>
        <v>107263156</v>
      </c>
      <c r="G829" s="1294">
        <f>SUM(G830,G838)</f>
        <v>100260818.65999998</v>
      </c>
      <c r="H829" s="1517">
        <f t="shared" si="56"/>
        <v>0.93471814925900543</v>
      </c>
    </row>
    <row r="830" spans="1:8" ht="17.100000000000001" customHeight="1">
      <c r="A830" s="1246"/>
      <c r="B830" s="1332"/>
      <c r="C830" s="5268" t="s">
        <v>513</v>
      </c>
      <c r="D830" s="5268"/>
      <c r="E830" s="1308">
        <f>SUM(E831:E836)</f>
        <v>86335332</v>
      </c>
      <c r="F830" s="1308">
        <f>SUM(F831:F836)</f>
        <v>87987554</v>
      </c>
      <c r="G830" s="1307">
        <f>SUM(G831:G836)</f>
        <v>86132814.61999999</v>
      </c>
      <c r="H830" s="1536">
        <f t="shared" si="56"/>
        <v>0.97892043481513291</v>
      </c>
    </row>
    <row r="831" spans="1:8" ht="17.100000000000001" customHeight="1">
      <c r="A831" s="1246"/>
      <c r="B831" s="1332"/>
      <c r="C831" s="2767" t="s">
        <v>566</v>
      </c>
      <c r="D831" s="2766" t="s">
        <v>565</v>
      </c>
      <c r="E831" s="1519">
        <v>67465108</v>
      </c>
      <c r="F831" s="2747">
        <v>69131730</v>
      </c>
      <c r="G831" s="2746">
        <v>68304522.469999999</v>
      </c>
      <c r="H831" s="1517">
        <f t="shared" si="56"/>
        <v>0.9880343290989535</v>
      </c>
    </row>
    <row r="832" spans="1:8" ht="17.100000000000001" customHeight="1">
      <c r="A832" s="1246"/>
      <c r="B832" s="1332"/>
      <c r="C832" s="2790" t="s">
        <v>564</v>
      </c>
      <c r="D832" s="2766" t="s">
        <v>563</v>
      </c>
      <c r="E832" s="1519">
        <v>4403328</v>
      </c>
      <c r="F832" s="2747">
        <v>4372288</v>
      </c>
      <c r="G832" s="2746">
        <v>4361589.87</v>
      </c>
      <c r="H832" s="1517">
        <f t="shared" si="56"/>
        <v>0.99755319640426254</v>
      </c>
    </row>
    <row r="833" spans="1:8" ht="17.100000000000001" customHeight="1">
      <c r="A833" s="1246"/>
      <c r="B833" s="1332"/>
      <c r="C833" s="2790" t="s">
        <v>512</v>
      </c>
      <c r="D833" s="2766" t="s">
        <v>511</v>
      </c>
      <c r="E833" s="1519">
        <v>12332906</v>
      </c>
      <c r="F833" s="2747">
        <v>12328436</v>
      </c>
      <c r="G833" s="2746">
        <v>11789643.109999999</v>
      </c>
      <c r="H833" s="1517">
        <f t="shared" si="56"/>
        <v>0.95629673626078759</v>
      </c>
    </row>
    <row r="834" spans="1:8" ht="16.5" customHeight="1">
      <c r="A834" s="1246"/>
      <c r="B834" s="1332"/>
      <c r="C834" s="2778" t="s">
        <v>510</v>
      </c>
      <c r="D834" s="2777" t="s">
        <v>509</v>
      </c>
      <c r="E834" s="1519">
        <v>1746129</v>
      </c>
      <c r="F834" s="2747">
        <v>1631879</v>
      </c>
      <c r="G834" s="2746">
        <v>1323650.82</v>
      </c>
      <c r="H834" s="1517">
        <f t="shared" si="56"/>
        <v>0.81112068970799922</v>
      </c>
    </row>
    <row r="835" spans="1:8" ht="17.100000000000001" customHeight="1">
      <c r="A835" s="1332"/>
      <c r="B835" s="1332"/>
      <c r="C835" s="2331" t="s">
        <v>522</v>
      </c>
      <c r="D835" s="2302" t="s">
        <v>521</v>
      </c>
      <c r="E835" s="1295">
        <v>87745</v>
      </c>
      <c r="F835" s="2301">
        <v>227745</v>
      </c>
      <c r="G835" s="1362">
        <v>159611.24</v>
      </c>
      <c r="H835" s="1208">
        <f t="shared" si="56"/>
        <v>0.70083312476673465</v>
      </c>
    </row>
    <row r="836" spans="1:8" ht="17.100000000000001" customHeight="1">
      <c r="A836" s="1246"/>
      <c r="B836" s="1332"/>
      <c r="C836" s="2767" t="s">
        <v>562</v>
      </c>
      <c r="D836" s="2766" t="s">
        <v>561</v>
      </c>
      <c r="E836" s="1519">
        <v>300116</v>
      </c>
      <c r="F836" s="2747">
        <v>295476</v>
      </c>
      <c r="G836" s="2746">
        <v>193797.11</v>
      </c>
      <c r="H836" s="1517">
        <f t="shared" si="56"/>
        <v>0.65588105294507837</v>
      </c>
    </row>
    <row r="837" spans="1:8" ht="17.25" customHeight="1">
      <c r="A837" s="1332"/>
      <c r="B837" s="1332"/>
      <c r="C837" s="1310"/>
      <c r="D837" s="1722"/>
      <c r="E837" s="1303"/>
      <c r="F837" s="2773"/>
      <c r="G837" s="2772"/>
      <c r="H837" s="1578"/>
    </row>
    <row r="838" spans="1:8" ht="17.100000000000001" customHeight="1">
      <c r="A838" s="1246"/>
      <c r="B838" s="1332"/>
      <c r="C838" s="5284" t="s">
        <v>508</v>
      </c>
      <c r="D838" s="5285"/>
      <c r="E838" s="1308">
        <f>SUM(E839:E861)</f>
        <v>20616096</v>
      </c>
      <c r="F838" s="1308">
        <f>SUM(F839:F861)</f>
        <v>19275602</v>
      </c>
      <c r="G838" s="1307">
        <f>SUM(G839:G861)</f>
        <v>14128004.039999997</v>
      </c>
      <c r="H838" s="1536">
        <f t="shared" ref="H838:H861" si="57">G838/F838</f>
        <v>0.73294748667253029</v>
      </c>
    </row>
    <row r="839" spans="1:8" ht="17.100000000000001" customHeight="1">
      <c r="A839" s="1246"/>
      <c r="B839" s="1332"/>
      <c r="C839" s="2793" t="s">
        <v>667</v>
      </c>
      <c r="D839" s="2766" t="s">
        <v>666</v>
      </c>
      <c r="E839" s="1295">
        <v>684900</v>
      </c>
      <c r="F839" s="2747">
        <v>681400</v>
      </c>
      <c r="G839" s="2746">
        <v>179012</v>
      </c>
      <c r="H839" s="1517">
        <f t="shared" si="57"/>
        <v>0.26271206339888464</v>
      </c>
    </row>
    <row r="840" spans="1:8" s="1421" customFormat="1" ht="17.100000000000001" customHeight="1">
      <c r="A840" s="1246"/>
      <c r="B840" s="1332"/>
      <c r="C840" s="2767" t="s">
        <v>507</v>
      </c>
      <c r="D840" s="2766" t="s">
        <v>506</v>
      </c>
      <c r="E840" s="1295">
        <v>5593613</v>
      </c>
      <c r="F840" s="2747">
        <v>4078277</v>
      </c>
      <c r="G840" s="2746">
        <v>3556107.49</v>
      </c>
      <c r="H840" s="1517">
        <f t="shared" si="57"/>
        <v>0.87196320652079307</v>
      </c>
    </row>
    <row r="841" spans="1:8" s="1421" customFormat="1" ht="17.100000000000001" customHeight="1">
      <c r="A841" s="1246"/>
      <c r="B841" s="1332"/>
      <c r="C841" s="2767" t="s">
        <v>558</v>
      </c>
      <c r="D841" s="2766" t="s">
        <v>557</v>
      </c>
      <c r="E841" s="1295">
        <v>105100</v>
      </c>
      <c r="F841" s="2747">
        <v>105100</v>
      </c>
      <c r="G841" s="2746">
        <v>55321.34</v>
      </c>
      <c r="H841" s="1517">
        <f t="shared" si="57"/>
        <v>0.52636860133206465</v>
      </c>
    </row>
    <row r="842" spans="1:8" s="1421" customFormat="1" ht="17.100000000000001" customHeight="1">
      <c r="A842" s="1369"/>
      <c r="B842" s="1368"/>
      <c r="C842" s="2778" t="s">
        <v>554</v>
      </c>
      <c r="D842" s="2777" t="s">
        <v>553</v>
      </c>
      <c r="E842" s="1295">
        <v>3107000</v>
      </c>
      <c r="F842" s="2747">
        <v>4120000</v>
      </c>
      <c r="G842" s="2746">
        <v>2162694.61</v>
      </c>
      <c r="H842" s="1517">
        <f t="shared" si="57"/>
        <v>0.52492587621359221</v>
      </c>
    </row>
    <row r="843" spans="1:8" s="1421" customFormat="1" ht="17.100000000000001" customHeight="1">
      <c r="A843" s="1332"/>
      <c r="B843" s="1332"/>
      <c r="C843" s="2331" t="s">
        <v>552</v>
      </c>
      <c r="D843" s="2302" t="s">
        <v>551</v>
      </c>
      <c r="E843" s="1295">
        <v>1725487</v>
      </c>
      <c r="F843" s="2301">
        <v>1249726</v>
      </c>
      <c r="G843" s="1362">
        <v>916880.07</v>
      </c>
      <c r="H843" s="1208">
        <f t="shared" si="57"/>
        <v>0.73366487534067459</v>
      </c>
    </row>
    <row r="844" spans="1:8" s="1421" customFormat="1" ht="17.100000000000001" customHeight="1">
      <c r="A844" s="1246"/>
      <c r="B844" s="1332"/>
      <c r="C844" s="2770" t="s">
        <v>550</v>
      </c>
      <c r="D844" s="2769" t="s">
        <v>549</v>
      </c>
      <c r="E844" s="1364">
        <v>134200</v>
      </c>
      <c r="F844" s="2747">
        <v>213960</v>
      </c>
      <c r="G844" s="2746">
        <v>122504.5</v>
      </c>
      <c r="H844" s="1517">
        <f t="shared" si="57"/>
        <v>0.57255795475789872</v>
      </c>
    </row>
    <row r="845" spans="1:8" s="1421" customFormat="1" ht="17.100000000000001" customHeight="1">
      <c r="A845" s="1246"/>
      <c r="B845" s="1332"/>
      <c r="C845" s="1669" t="s">
        <v>505</v>
      </c>
      <c r="D845" s="2788" t="s">
        <v>504</v>
      </c>
      <c r="E845" s="1519">
        <v>4681860</v>
      </c>
      <c r="F845" s="2747">
        <v>4241682</v>
      </c>
      <c r="G845" s="2746">
        <v>3190597.14</v>
      </c>
      <c r="H845" s="1517">
        <f t="shared" si="57"/>
        <v>0.75220092878249711</v>
      </c>
    </row>
    <row r="846" spans="1:8" s="1421" customFormat="1" ht="16.5" customHeight="1">
      <c r="A846" s="1246"/>
      <c r="B846" s="1332"/>
      <c r="C846" s="1816" t="s">
        <v>548</v>
      </c>
      <c r="D846" s="2356" t="s">
        <v>547</v>
      </c>
      <c r="E846" s="1295">
        <v>274800</v>
      </c>
      <c r="F846" s="2747">
        <v>200300</v>
      </c>
      <c r="G846" s="2746">
        <v>124205.28</v>
      </c>
      <c r="H846" s="1517">
        <f t="shared" si="57"/>
        <v>0.62009625561657511</v>
      </c>
    </row>
    <row r="847" spans="1:8" s="1421" customFormat="1" ht="17.100000000000001" customHeight="1">
      <c r="A847" s="1246"/>
      <c r="B847" s="1332"/>
      <c r="C847" s="2331" t="s">
        <v>747</v>
      </c>
      <c r="D847" s="2302" t="s">
        <v>735</v>
      </c>
      <c r="E847" s="1295">
        <v>10200</v>
      </c>
      <c r="F847" s="2747">
        <v>10200</v>
      </c>
      <c r="G847" s="2746">
        <v>434.32</v>
      </c>
      <c r="H847" s="1517">
        <f t="shared" si="57"/>
        <v>4.2580392156862747E-2</v>
      </c>
    </row>
    <row r="848" spans="1:8" s="1421" customFormat="1" ht="17.100000000000001" customHeight="1">
      <c r="A848" s="1246"/>
      <c r="B848" s="1332"/>
      <c r="C848" s="2767" t="s">
        <v>546</v>
      </c>
      <c r="D848" s="2766" t="s">
        <v>545</v>
      </c>
      <c r="E848" s="1295">
        <v>124200</v>
      </c>
      <c r="F848" s="2747">
        <v>89200</v>
      </c>
      <c r="G848" s="2746">
        <v>5666.7</v>
      </c>
      <c r="H848" s="1517">
        <f t="shared" si="57"/>
        <v>6.3528026905829593E-2</v>
      </c>
    </row>
    <row r="849" spans="1:8" s="1421" customFormat="1" ht="26.25" customHeight="1">
      <c r="A849" s="1246"/>
      <c r="B849" s="1332"/>
      <c r="C849" s="2767" t="s">
        <v>544</v>
      </c>
      <c r="D849" s="2766" t="s">
        <v>543</v>
      </c>
      <c r="E849" s="1295">
        <v>13000</v>
      </c>
      <c r="F849" s="2747">
        <v>13000</v>
      </c>
      <c r="G849" s="2746">
        <v>12000</v>
      </c>
      <c r="H849" s="1517">
        <f t="shared" si="57"/>
        <v>0.92307692307692313</v>
      </c>
    </row>
    <row r="850" spans="1:8" s="1421" customFormat="1" ht="17.100000000000001" customHeight="1">
      <c r="A850" s="1246"/>
      <c r="B850" s="1332"/>
      <c r="C850" s="2767" t="s">
        <v>542</v>
      </c>
      <c r="D850" s="2766" t="s">
        <v>541</v>
      </c>
      <c r="E850" s="1295">
        <v>171500</v>
      </c>
      <c r="F850" s="2747">
        <v>214400</v>
      </c>
      <c r="G850" s="2746">
        <v>140375.57999999999</v>
      </c>
      <c r="H850" s="1517">
        <f t="shared" si="57"/>
        <v>0.65473684701492529</v>
      </c>
    </row>
    <row r="851" spans="1:8" s="1421" customFormat="1" ht="17.100000000000001" customHeight="1">
      <c r="A851" s="1246"/>
      <c r="B851" s="1332"/>
      <c r="C851" s="2767" t="s">
        <v>540</v>
      </c>
      <c r="D851" s="2766" t="s">
        <v>539</v>
      </c>
      <c r="E851" s="1295">
        <v>270000</v>
      </c>
      <c r="F851" s="2747">
        <v>385000</v>
      </c>
      <c r="G851" s="2746">
        <v>325764.38</v>
      </c>
      <c r="H851" s="1517">
        <f t="shared" si="57"/>
        <v>0.84614124675324676</v>
      </c>
    </row>
    <row r="852" spans="1:8" s="1421" customFormat="1" ht="17.100000000000001" customHeight="1">
      <c r="A852" s="1246"/>
      <c r="B852" s="1332"/>
      <c r="C852" s="2767" t="s">
        <v>538</v>
      </c>
      <c r="D852" s="2766" t="s">
        <v>537</v>
      </c>
      <c r="E852" s="1295">
        <v>304200</v>
      </c>
      <c r="F852" s="2747">
        <v>263200</v>
      </c>
      <c r="G852" s="2746">
        <v>227882.5</v>
      </c>
      <c r="H852" s="1517">
        <f t="shared" si="57"/>
        <v>0.86581496960486326</v>
      </c>
    </row>
    <row r="853" spans="1:8" s="1421" customFormat="1" ht="17.100000000000001" customHeight="1">
      <c r="A853" s="1246"/>
      <c r="B853" s="1332"/>
      <c r="C853" s="2767" t="s">
        <v>536</v>
      </c>
      <c r="D853" s="2766" t="s">
        <v>535</v>
      </c>
      <c r="E853" s="1295">
        <v>2362436</v>
      </c>
      <c r="F853" s="2747">
        <v>2379936</v>
      </c>
      <c r="G853" s="2746">
        <v>2318067.29</v>
      </c>
      <c r="H853" s="1517">
        <f t="shared" si="57"/>
        <v>0.97400404464657875</v>
      </c>
    </row>
    <row r="854" spans="1:8" s="1421" customFormat="1" ht="17.100000000000001" customHeight="1">
      <c r="A854" s="1246"/>
      <c r="B854" s="1332"/>
      <c r="C854" s="2767" t="s">
        <v>534</v>
      </c>
      <c r="D854" s="2766" t="s">
        <v>533</v>
      </c>
      <c r="E854" s="1295">
        <v>151900</v>
      </c>
      <c r="F854" s="2747">
        <v>32900</v>
      </c>
      <c r="G854" s="2746">
        <v>30163</v>
      </c>
      <c r="H854" s="1517">
        <f t="shared" si="57"/>
        <v>0.91680851063829782</v>
      </c>
    </row>
    <row r="855" spans="1:8" s="1421" customFormat="1" ht="17.100000000000001" customHeight="1">
      <c r="A855" s="1246"/>
      <c r="B855" s="1332"/>
      <c r="C855" s="2767" t="s">
        <v>978</v>
      </c>
      <c r="D855" s="2769" t="s">
        <v>977</v>
      </c>
      <c r="E855" s="1295">
        <v>5000</v>
      </c>
      <c r="F855" s="2747">
        <v>860</v>
      </c>
      <c r="G855" s="2746">
        <v>0</v>
      </c>
      <c r="H855" s="1517">
        <f t="shared" si="57"/>
        <v>0</v>
      </c>
    </row>
    <row r="856" spans="1:8" s="1421" customFormat="1" ht="17.100000000000001" customHeight="1">
      <c r="A856" s="1246"/>
      <c r="B856" s="1332"/>
      <c r="C856" s="2767" t="s">
        <v>893</v>
      </c>
      <c r="D856" s="2766" t="s">
        <v>892</v>
      </c>
      <c r="E856" s="1295">
        <v>10200</v>
      </c>
      <c r="F856" s="2747">
        <v>10440</v>
      </c>
      <c r="G856" s="2746">
        <v>2380</v>
      </c>
      <c r="H856" s="1517">
        <f t="shared" si="57"/>
        <v>0.22796934865900384</v>
      </c>
    </row>
    <row r="857" spans="1:8" s="1421" customFormat="1" ht="17.100000000000001" customHeight="1">
      <c r="A857" s="1246"/>
      <c r="B857" s="1332"/>
      <c r="C857" s="2767" t="s">
        <v>664</v>
      </c>
      <c r="D857" s="2766" t="s">
        <v>671</v>
      </c>
      <c r="E857" s="1295">
        <v>392500</v>
      </c>
      <c r="F857" s="2747">
        <v>235950</v>
      </c>
      <c r="G857" s="2746">
        <v>184406.67</v>
      </c>
      <c r="H857" s="1517">
        <f t="shared" si="57"/>
        <v>0.78154977749523213</v>
      </c>
    </row>
    <row r="858" spans="1:8" s="1421" customFormat="1" ht="17.100000000000001" customHeight="1">
      <c r="A858" s="1246"/>
      <c r="B858" s="1332"/>
      <c r="C858" s="2770" t="s">
        <v>792</v>
      </c>
      <c r="D858" s="2769" t="s">
        <v>791</v>
      </c>
      <c r="E858" s="1295">
        <v>102000</v>
      </c>
      <c r="F858" s="2747">
        <v>102000</v>
      </c>
      <c r="G858" s="2746">
        <v>6066.75</v>
      </c>
      <c r="H858" s="1517">
        <f t="shared" si="57"/>
        <v>5.9477941176470588E-2</v>
      </c>
    </row>
    <row r="859" spans="1:8" ht="17.100000000000001" customHeight="1">
      <c r="A859" s="1246"/>
      <c r="B859" s="1332"/>
      <c r="C859" s="2770" t="s">
        <v>903</v>
      </c>
      <c r="D859" s="2769" t="s">
        <v>902</v>
      </c>
      <c r="E859" s="1295">
        <v>0</v>
      </c>
      <c r="F859" s="2747">
        <v>271</v>
      </c>
      <c r="G859" s="2746">
        <v>270.01</v>
      </c>
      <c r="H859" s="1517">
        <f t="shared" si="57"/>
        <v>0.99634686346863466</v>
      </c>
    </row>
    <row r="860" spans="1:8" s="1421" customFormat="1" ht="17.100000000000001" customHeight="1">
      <c r="A860" s="1246"/>
      <c r="B860" s="1332"/>
      <c r="C860" s="2770" t="s">
        <v>746</v>
      </c>
      <c r="D860" s="2769" t="s">
        <v>726</v>
      </c>
      <c r="E860" s="1295">
        <v>102000</v>
      </c>
      <c r="F860" s="2747">
        <v>302000</v>
      </c>
      <c r="G860" s="2746">
        <v>235776.37</v>
      </c>
      <c r="H860" s="1517">
        <f t="shared" si="57"/>
        <v>0.78071645695364233</v>
      </c>
    </row>
    <row r="861" spans="1:8" s="1421" customFormat="1" ht="17.25" customHeight="1">
      <c r="A861" s="1246"/>
      <c r="B861" s="1332"/>
      <c r="C861" s="2793" t="s">
        <v>532</v>
      </c>
      <c r="D861" s="2784" t="s">
        <v>531</v>
      </c>
      <c r="E861" s="1295">
        <v>290000</v>
      </c>
      <c r="F861" s="2747">
        <v>345800</v>
      </c>
      <c r="G861" s="2746">
        <v>331428.03999999998</v>
      </c>
      <c r="H861" s="1517">
        <f t="shared" si="57"/>
        <v>0.9584385193753614</v>
      </c>
    </row>
    <row r="862" spans="1:8">
      <c r="A862" s="1246"/>
      <c r="B862" s="1332"/>
      <c r="C862" s="1385"/>
      <c r="D862" s="1385"/>
      <c r="E862" s="1235"/>
      <c r="F862" s="2773"/>
      <c r="G862" s="2772"/>
      <c r="H862" s="1578"/>
    </row>
    <row r="863" spans="1:8" ht="17.100000000000001" customHeight="1">
      <c r="A863" s="1246"/>
      <c r="B863" s="1332"/>
      <c r="C863" s="5286" t="s">
        <v>498</v>
      </c>
      <c r="D863" s="5286"/>
      <c r="E863" s="1519">
        <f>SUM(E864:E865)</f>
        <v>438500</v>
      </c>
      <c r="F863" s="1519">
        <f>SUM(F864:F865)</f>
        <v>539243</v>
      </c>
      <c r="G863" s="1518">
        <f>SUM(G864:G865)</f>
        <v>410014.43</v>
      </c>
      <c r="H863" s="1517">
        <f>G863/F863</f>
        <v>0.76035188217556837</v>
      </c>
    </row>
    <row r="864" spans="1:8" ht="17.100000000000001" customHeight="1">
      <c r="A864" s="1246"/>
      <c r="B864" s="1332"/>
      <c r="C864" s="2331" t="s">
        <v>530</v>
      </c>
      <c r="D864" s="2302" t="s">
        <v>529</v>
      </c>
      <c r="E864" s="1295">
        <v>438500</v>
      </c>
      <c r="F864" s="2747">
        <v>539100</v>
      </c>
      <c r="G864" s="2746">
        <v>409872.33</v>
      </c>
      <c r="H864" s="1517">
        <f>G864/F864</f>
        <v>0.76028998330550923</v>
      </c>
    </row>
    <row r="865" spans="1:8" ht="17.100000000000001" customHeight="1">
      <c r="A865" s="1246"/>
      <c r="B865" s="1332"/>
      <c r="C865" s="2331" t="s">
        <v>528</v>
      </c>
      <c r="D865" s="2378" t="s">
        <v>527</v>
      </c>
      <c r="E865" s="1295">
        <v>0</v>
      </c>
      <c r="F865" s="2747">
        <v>143</v>
      </c>
      <c r="G865" s="2746">
        <v>142.1</v>
      </c>
      <c r="H865" s="1517">
        <f>G865/F865</f>
        <v>0.99370629370629371</v>
      </c>
    </row>
    <row r="866" spans="1:8" ht="12.75" customHeight="1">
      <c r="A866" s="1246"/>
      <c r="B866" s="1332"/>
      <c r="C866" s="1310"/>
      <c r="D866" s="1722"/>
      <c r="E866" s="1303"/>
      <c r="F866" s="2773"/>
      <c r="G866" s="2772"/>
      <c r="H866" s="1578"/>
    </row>
    <row r="867" spans="1:8" s="1421" customFormat="1" ht="17.100000000000001" customHeight="1">
      <c r="A867" s="1246"/>
      <c r="B867" s="1332"/>
      <c r="C867" s="5287" t="s">
        <v>526</v>
      </c>
      <c r="D867" s="5288"/>
      <c r="E867" s="1295">
        <f>SUM(E868:E909)</f>
        <v>43301610</v>
      </c>
      <c r="F867" s="1295">
        <f>SUM(F868:F909)</f>
        <v>43695401</v>
      </c>
      <c r="G867" s="1294">
        <f>SUM(G868:G909)</f>
        <v>42179225.480000004</v>
      </c>
      <c r="H867" s="1517">
        <f t="shared" ref="H867:H909" si="58">G867/F867</f>
        <v>0.96530125630383856</v>
      </c>
    </row>
    <row r="868" spans="1:8" s="1421" customFormat="1" ht="17.100000000000001" customHeight="1">
      <c r="A868" s="1246"/>
      <c r="B868" s="1332"/>
      <c r="C868" s="2654" t="s">
        <v>744</v>
      </c>
      <c r="D868" s="2302" t="s">
        <v>529</v>
      </c>
      <c r="E868" s="1519">
        <v>25500</v>
      </c>
      <c r="F868" s="2747">
        <v>25500</v>
      </c>
      <c r="G868" s="2746">
        <v>15456.4</v>
      </c>
      <c r="H868" s="1517">
        <f t="shared" si="58"/>
        <v>0.6061333333333333</v>
      </c>
    </row>
    <row r="869" spans="1:8" s="1421" customFormat="1" ht="17.100000000000001" customHeight="1">
      <c r="A869" s="1246"/>
      <c r="B869" s="1332"/>
      <c r="C869" s="2792" t="s">
        <v>743</v>
      </c>
      <c r="D869" s="1395" t="s">
        <v>529</v>
      </c>
      <c r="E869" s="1519">
        <v>4500</v>
      </c>
      <c r="F869" s="2747">
        <v>4500</v>
      </c>
      <c r="G869" s="2746">
        <v>2727.6</v>
      </c>
      <c r="H869" s="1517">
        <f t="shared" si="58"/>
        <v>0.6061333333333333</v>
      </c>
    </row>
    <row r="870" spans="1:8" s="1421" customFormat="1" ht="17.100000000000001" customHeight="1">
      <c r="A870" s="1332"/>
      <c r="B870" s="1332"/>
      <c r="C870" s="1545" t="s">
        <v>600</v>
      </c>
      <c r="D870" s="2784" t="s">
        <v>527</v>
      </c>
      <c r="E870" s="1519">
        <v>10200</v>
      </c>
      <c r="F870" s="2747">
        <v>2465</v>
      </c>
      <c r="G870" s="2746">
        <v>1339.34</v>
      </c>
      <c r="H870" s="1517">
        <f t="shared" si="58"/>
        <v>0.54334279918864092</v>
      </c>
    </row>
    <row r="871" spans="1:8" s="1421" customFormat="1" ht="15" customHeight="1">
      <c r="A871" s="1246"/>
      <c r="B871" s="1332"/>
      <c r="C871" s="2736" t="s">
        <v>599</v>
      </c>
      <c r="D871" s="2791" t="s">
        <v>527</v>
      </c>
      <c r="E871" s="1295">
        <v>1800</v>
      </c>
      <c r="F871" s="2301">
        <v>435</v>
      </c>
      <c r="G871" s="1362">
        <v>236.37</v>
      </c>
      <c r="H871" s="1208">
        <f t="shared" si="58"/>
        <v>0.54337931034482756</v>
      </c>
    </row>
    <row r="872" spans="1:8" s="1421" customFormat="1" ht="17.100000000000001" customHeight="1">
      <c r="A872" s="1332"/>
      <c r="B872" s="1332"/>
      <c r="C872" s="2331" t="s">
        <v>598</v>
      </c>
      <c r="D872" s="2302" t="s">
        <v>565</v>
      </c>
      <c r="E872" s="1295">
        <v>22525000</v>
      </c>
      <c r="F872" s="2301">
        <v>23286498</v>
      </c>
      <c r="G872" s="1362">
        <v>23213642.309999999</v>
      </c>
      <c r="H872" s="1208">
        <f t="shared" si="58"/>
        <v>0.99687133333659694</v>
      </c>
    </row>
    <row r="873" spans="1:8" s="1421" customFormat="1" ht="17.100000000000001" customHeight="1">
      <c r="A873" s="1369"/>
      <c r="B873" s="1368"/>
      <c r="C873" s="2767" t="s">
        <v>597</v>
      </c>
      <c r="D873" s="2766" t="s">
        <v>565</v>
      </c>
      <c r="E873" s="1519">
        <v>3975000</v>
      </c>
      <c r="F873" s="2747">
        <v>4109382</v>
      </c>
      <c r="G873" s="2746">
        <v>4096528.83</v>
      </c>
      <c r="H873" s="1517">
        <f t="shared" si="58"/>
        <v>0.99687223772333655</v>
      </c>
    </row>
    <row r="874" spans="1:8" s="1421" customFormat="1" ht="17.100000000000001" customHeight="1">
      <c r="A874" s="1246"/>
      <c r="B874" s="1332"/>
      <c r="C874" s="2790" t="s">
        <v>596</v>
      </c>
      <c r="D874" s="2766" t="s">
        <v>563</v>
      </c>
      <c r="E874" s="1519">
        <v>1474750</v>
      </c>
      <c r="F874" s="2747">
        <v>1416950</v>
      </c>
      <c r="G874" s="2746">
        <v>1415707.51</v>
      </c>
      <c r="H874" s="1517">
        <f t="shared" si="58"/>
        <v>0.99912312361057198</v>
      </c>
    </row>
    <row r="875" spans="1:8" s="1421" customFormat="1" ht="17.100000000000001" customHeight="1">
      <c r="A875" s="1332"/>
      <c r="B875" s="1332"/>
      <c r="C875" s="2778" t="s">
        <v>595</v>
      </c>
      <c r="D875" s="2777" t="s">
        <v>563</v>
      </c>
      <c r="E875" s="1519">
        <v>260250</v>
      </c>
      <c r="F875" s="2747">
        <v>250050</v>
      </c>
      <c r="G875" s="2746">
        <v>249830.81</v>
      </c>
      <c r="H875" s="1517">
        <f t="shared" si="58"/>
        <v>0.9991234153169366</v>
      </c>
    </row>
    <row r="876" spans="1:8" s="1421" customFormat="1" ht="17.100000000000001" customHeight="1">
      <c r="A876" s="1246"/>
      <c r="B876" s="1332"/>
      <c r="C876" s="2331" t="s">
        <v>594</v>
      </c>
      <c r="D876" s="2302" t="s">
        <v>511</v>
      </c>
      <c r="E876" s="1295">
        <v>4102848</v>
      </c>
      <c r="F876" s="2301">
        <v>4193179</v>
      </c>
      <c r="G876" s="1362">
        <v>4141877.33</v>
      </c>
      <c r="H876" s="1208">
        <f t="shared" si="58"/>
        <v>0.98776544717027348</v>
      </c>
    </row>
    <row r="877" spans="1:8" s="1421" customFormat="1" ht="17.100000000000001" customHeight="1">
      <c r="A877" s="1246"/>
      <c r="B877" s="1332"/>
      <c r="C877" s="2767" t="s">
        <v>593</v>
      </c>
      <c r="D877" s="2766" t="s">
        <v>511</v>
      </c>
      <c r="E877" s="1519">
        <v>724032</v>
      </c>
      <c r="F877" s="2747">
        <v>739973</v>
      </c>
      <c r="G877" s="2746">
        <v>730927.12</v>
      </c>
      <c r="H877" s="1517">
        <f t="shared" si="58"/>
        <v>0.98777539180483609</v>
      </c>
    </row>
    <row r="878" spans="1:8" s="1421" customFormat="1" ht="16.5" customHeight="1">
      <c r="A878" s="1246"/>
      <c r="B878" s="1332"/>
      <c r="C878" s="2767" t="s">
        <v>592</v>
      </c>
      <c r="D878" s="2766" t="s">
        <v>509</v>
      </c>
      <c r="E878" s="1519">
        <v>587333</v>
      </c>
      <c r="F878" s="2747">
        <v>532848</v>
      </c>
      <c r="G878" s="2746">
        <v>479051.81</v>
      </c>
      <c r="H878" s="1517">
        <f t="shared" si="58"/>
        <v>0.89904027039606038</v>
      </c>
    </row>
    <row r="879" spans="1:8" s="1421" customFormat="1" ht="16.5" customHeight="1">
      <c r="A879" s="1246"/>
      <c r="B879" s="1332"/>
      <c r="C879" s="2767" t="s">
        <v>591</v>
      </c>
      <c r="D879" s="2766" t="s">
        <v>509</v>
      </c>
      <c r="E879" s="1519">
        <v>103647</v>
      </c>
      <c r="F879" s="2747">
        <v>94032</v>
      </c>
      <c r="G879" s="2746">
        <v>84542.7</v>
      </c>
      <c r="H879" s="1517">
        <f t="shared" si="58"/>
        <v>0.89908435426237876</v>
      </c>
    </row>
    <row r="880" spans="1:8" s="1421" customFormat="1" ht="17.100000000000001" customHeight="1">
      <c r="A880" s="1246"/>
      <c r="B880" s="1332"/>
      <c r="C880" s="2767" t="s">
        <v>590</v>
      </c>
      <c r="D880" s="2766" t="s">
        <v>521</v>
      </c>
      <c r="E880" s="1519">
        <v>893350</v>
      </c>
      <c r="F880" s="2747">
        <v>188231</v>
      </c>
      <c r="G880" s="2746">
        <v>141204.57</v>
      </c>
      <c r="H880" s="1517">
        <f t="shared" si="58"/>
        <v>0.75016639129580143</v>
      </c>
    </row>
    <row r="881" spans="1:8" s="1421" customFormat="1" ht="17.100000000000001" customHeight="1">
      <c r="A881" s="1246"/>
      <c r="B881" s="1332"/>
      <c r="C881" s="2767" t="s">
        <v>589</v>
      </c>
      <c r="D881" s="2766" t="s">
        <v>521</v>
      </c>
      <c r="E881" s="1519">
        <v>157650</v>
      </c>
      <c r="F881" s="2747">
        <v>33217</v>
      </c>
      <c r="G881" s="2746">
        <v>24918.46</v>
      </c>
      <c r="H881" s="1517">
        <f t="shared" si="58"/>
        <v>0.75017189993075828</v>
      </c>
    </row>
    <row r="882" spans="1:8" s="1421" customFormat="1" ht="17.100000000000001" customHeight="1">
      <c r="A882" s="1246"/>
      <c r="B882" s="1332"/>
      <c r="C882" s="2767" t="s">
        <v>588</v>
      </c>
      <c r="D882" s="2766" t="s">
        <v>506</v>
      </c>
      <c r="E882" s="1519">
        <v>1181500</v>
      </c>
      <c r="F882" s="2747">
        <v>1321927</v>
      </c>
      <c r="G882" s="2746">
        <v>913059.7</v>
      </c>
      <c r="H882" s="1517">
        <f t="shared" si="58"/>
        <v>0.69070357137723937</v>
      </c>
    </row>
    <row r="883" spans="1:8" s="1421" customFormat="1" ht="17.100000000000001" customHeight="1">
      <c r="A883" s="1246"/>
      <c r="B883" s="1332"/>
      <c r="C883" s="2767" t="s">
        <v>587</v>
      </c>
      <c r="D883" s="2766" t="s">
        <v>506</v>
      </c>
      <c r="E883" s="1519">
        <v>208500</v>
      </c>
      <c r="F883" s="2747">
        <v>233281</v>
      </c>
      <c r="G883" s="2746">
        <v>161128.25</v>
      </c>
      <c r="H883" s="1517">
        <f t="shared" si="58"/>
        <v>0.69070455802229924</v>
      </c>
    </row>
    <row r="884" spans="1:8" s="1421" customFormat="1" ht="17.100000000000001" customHeight="1">
      <c r="A884" s="1246"/>
      <c r="B884" s="1332"/>
      <c r="C884" s="2767" t="s">
        <v>742</v>
      </c>
      <c r="D884" s="2766" t="s">
        <v>553</v>
      </c>
      <c r="E884" s="1519">
        <v>391000</v>
      </c>
      <c r="F884" s="2747">
        <v>561000</v>
      </c>
      <c r="G884" s="2746">
        <v>450322.84</v>
      </c>
      <c r="H884" s="1517">
        <f t="shared" si="58"/>
        <v>0.80271450980392156</v>
      </c>
    </row>
    <row r="885" spans="1:8" s="1421" customFormat="1" ht="17.100000000000001" customHeight="1">
      <c r="A885" s="1246"/>
      <c r="B885" s="1332"/>
      <c r="C885" s="2767" t="s">
        <v>708</v>
      </c>
      <c r="D885" s="2766" t="s">
        <v>553</v>
      </c>
      <c r="E885" s="1519">
        <v>69000</v>
      </c>
      <c r="F885" s="2747">
        <v>99000</v>
      </c>
      <c r="G885" s="2746">
        <v>79468.990000000005</v>
      </c>
      <c r="H885" s="1517">
        <f t="shared" si="58"/>
        <v>0.80271707070707077</v>
      </c>
    </row>
    <row r="886" spans="1:8" s="1421" customFormat="1" ht="17.100000000000001" customHeight="1">
      <c r="A886" s="1246"/>
      <c r="B886" s="1332"/>
      <c r="C886" s="2767" t="s">
        <v>739</v>
      </c>
      <c r="D886" s="2766" t="s">
        <v>549</v>
      </c>
      <c r="E886" s="1519">
        <v>22950</v>
      </c>
      <c r="F886" s="2747">
        <v>28050</v>
      </c>
      <c r="G886" s="2746">
        <v>27591.75</v>
      </c>
      <c r="H886" s="1517">
        <f t="shared" si="58"/>
        <v>0.98366310160427806</v>
      </c>
    </row>
    <row r="887" spans="1:8" s="1421" customFormat="1" ht="17.100000000000001" customHeight="1">
      <c r="A887" s="1246"/>
      <c r="B887" s="1332"/>
      <c r="C887" s="2767" t="s">
        <v>717</v>
      </c>
      <c r="D887" s="2766" t="s">
        <v>549</v>
      </c>
      <c r="E887" s="1519">
        <v>4050</v>
      </c>
      <c r="F887" s="2747">
        <v>4950</v>
      </c>
      <c r="G887" s="2746">
        <v>4869.1499999999996</v>
      </c>
      <c r="H887" s="1517">
        <f t="shared" si="58"/>
        <v>0.98366666666666658</v>
      </c>
    </row>
    <row r="888" spans="1:8" s="1421" customFormat="1" ht="17.100000000000001" customHeight="1">
      <c r="A888" s="1246"/>
      <c r="B888" s="1332"/>
      <c r="C888" s="2767" t="s">
        <v>586</v>
      </c>
      <c r="D888" s="2766" t="s">
        <v>504</v>
      </c>
      <c r="E888" s="1519">
        <v>2787300</v>
      </c>
      <c r="F888" s="2747">
        <v>3476524</v>
      </c>
      <c r="G888" s="2746">
        <v>3229376.14</v>
      </c>
      <c r="H888" s="1517">
        <f t="shared" si="58"/>
        <v>0.928909491204433</v>
      </c>
    </row>
    <row r="889" spans="1:8" s="1421" customFormat="1" ht="17.100000000000001" customHeight="1">
      <c r="A889" s="1332"/>
      <c r="B889" s="1332"/>
      <c r="C889" s="2778" t="s">
        <v>524</v>
      </c>
      <c r="D889" s="2777" t="s">
        <v>504</v>
      </c>
      <c r="E889" s="1519">
        <v>491876</v>
      </c>
      <c r="F889" s="2747">
        <v>613504</v>
      </c>
      <c r="G889" s="2746">
        <v>569890.26</v>
      </c>
      <c r="H889" s="1517">
        <f t="shared" si="58"/>
        <v>0.92891042275192992</v>
      </c>
    </row>
    <row r="890" spans="1:8" ht="17.25" customHeight="1">
      <c r="A890" s="1246"/>
      <c r="B890" s="1332"/>
      <c r="C890" s="2331" t="s">
        <v>874</v>
      </c>
      <c r="D890" s="2766" t="s">
        <v>735</v>
      </c>
      <c r="E890" s="1295">
        <v>0</v>
      </c>
      <c r="F890" s="2747">
        <v>4214</v>
      </c>
      <c r="G890" s="2746">
        <v>0</v>
      </c>
      <c r="H890" s="1517">
        <f t="shared" si="58"/>
        <v>0</v>
      </c>
    </row>
    <row r="891" spans="1:8" s="1421" customFormat="1" ht="16.5" customHeight="1">
      <c r="A891" s="1246"/>
      <c r="B891" s="1332"/>
      <c r="C891" s="2767" t="s">
        <v>737</v>
      </c>
      <c r="D891" s="2766" t="s">
        <v>735</v>
      </c>
      <c r="E891" s="1519">
        <v>5950</v>
      </c>
      <c r="F891" s="2747">
        <v>13175</v>
      </c>
      <c r="G891" s="2746">
        <v>5030.2299999999996</v>
      </c>
      <c r="H891" s="1517">
        <f t="shared" si="58"/>
        <v>0.38180113851992409</v>
      </c>
    </row>
    <row r="892" spans="1:8" s="1421" customFormat="1" ht="16.5" customHeight="1">
      <c r="A892" s="1246"/>
      <c r="B892" s="1332"/>
      <c r="C892" s="2767" t="s">
        <v>736</v>
      </c>
      <c r="D892" s="2766" t="s">
        <v>735</v>
      </c>
      <c r="E892" s="1519">
        <v>1050</v>
      </c>
      <c r="F892" s="2747">
        <v>3111</v>
      </c>
      <c r="G892" s="2746">
        <v>887.69</v>
      </c>
      <c r="H892" s="1517">
        <f t="shared" si="58"/>
        <v>0.28533911925425909</v>
      </c>
    </row>
    <row r="893" spans="1:8" s="1421" customFormat="1" ht="17.100000000000001" customHeight="1">
      <c r="A893" s="1246"/>
      <c r="B893" s="1332"/>
      <c r="C893" s="2767" t="s">
        <v>734</v>
      </c>
      <c r="D893" s="2766" t="s">
        <v>545</v>
      </c>
      <c r="E893" s="1519">
        <v>2140461</v>
      </c>
      <c r="F893" s="2747">
        <v>1485240</v>
      </c>
      <c r="G893" s="2746">
        <v>1416665.25</v>
      </c>
      <c r="H893" s="1517">
        <f t="shared" si="58"/>
        <v>0.95382917912256604</v>
      </c>
    </row>
    <row r="894" spans="1:8" s="1421" customFormat="1" ht="16.5" customHeight="1">
      <c r="A894" s="1246"/>
      <c r="B894" s="1332"/>
      <c r="C894" s="2767" t="s">
        <v>733</v>
      </c>
      <c r="D894" s="2766" t="s">
        <v>545</v>
      </c>
      <c r="E894" s="1519">
        <v>378289</v>
      </c>
      <c r="F894" s="2747">
        <v>262101</v>
      </c>
      <c r="G894" s="2746">
        <v>249999.75</v>
      </c>
      <c r="H894" s="1517">
        <f t="shared" si="58"/>
        <v>0.9538298213284192</v>
      </c>
    </row>
    <row r="895" spans="1:8" ht="27.75" hidden="1" customHeight="1">
      <c r="A895" s="1246"/>
      <c r="B895" s="1332"/>
      <c r="C895" s="2767" t="s">
        <v>732</v>
      </c>
      <c r="D895" s="2766" t="s">
        <v>543</v>
      </c>
      <c r="E895" s="1519">
        <v>0</v>
      </c>
      <c r="F895" s="2747"/>
      <c r="G895" s="2746"/>
      <c r="H895" s="1517" t="e">
        <f t="shared" si="58"/>
        <v>#DIV/0!</v>
      </c>
    </row>
    <row r="896" spans="1:8" ht="25.5" hidden="1" customHeight="1">
      <c r="A896" s="1246"/>
      <c r="B896" s="1332"/>
      <c r="C896" s="2767" t="s">
        <v>731</v>
      </c>
      <c r="D896" s="2766" t="s">
        <v>543</v>
      </c>
      <c r="E896" s="1519">
        <v>0</v>
      </c>
      <c r="F896" s="2747"/>
      <c r="G896" s="2746"/>
      <c r="H896" s="1517" t="e">
        <f t="shared" si="58"/>
        <v>#DIV/0!</v>
      </c>
    </row>
    <row r="897" spans="1:8" s="1421" customFormat="1" ht="17.100000000000001" customHeight="1">
      <c r="A897" s="1246"/>
      <c r="B897" s="1332"/>
      <c r="C897" s="2767" t="s">
        <v>585</v>
      </c>
      <c r="D897" s="2766" t="s">
        <v>541</v>
      </c>
      <c r="E897" s="1519">
        <v>71750</v>
      </c>
      <c r="F897" s="2747">
        <v>80250</v>
      </c>
      <c r="G897" s="2746">
        <v>27701.86</v>
      </c>
      <c r="H897" s="1517">
        <f t="shared" si="58"/>
        <v>0.34519451713395638</v>
      </c>
    </row>
    <row r="898" spans="1:8" s="1421" customFormat="1" ht="17.100000000000001" customHeight="1">
      <c r="A898" s="1246"/>
      <c r="B898" s="1332"/>
      <c r="C898" s="2770" t="s">
        <v>584</v>
      </c>
      <c r="D898" s="2769" t="s">
        <v>541</v>
      </c>
      <c r="E898" s="2768">
        <v>12662</v>
      </c>
      <c r="F898" s="2747">
        <v>14162</v>
      </c>
      <c r="G898" s="2746">
        <v>4888.8900000000003</v>
      </c>
      <c r="H898" s="1517">
        <f t="shared" si="58"/>
        <v>0.34521183448665443</v>
      </c>
    </row>
    <row r="899" spans="1:8" s="1421" customFormat="1" ht="17.100000000000001" customHeight="1">
      <c r="A899" s="1246"/>
      <c r="B899" s="1332"/>
      <c r="C899" s="1669" t="s">
        <v>583</v>
      </c>
      <c r="D899" s="2788" t="s">
        <v>539</v>
      </c>
      <c r="E899" s="1519">
        <v>67500</v>
      </c>
      <c r="F899" s="2747">
        <v>89600</v>
      </c>
      <c r="G899" s="2746">
        <v>38245.11</v>
      </c>
      <c r="H899" s="1517">
        <f t="shared" si="58"/>
        <v>0.42684274553571427</v>
      </c>
    </row>
    <row r="900" spans="1:8" s="1421" customFormat="1" ht="17.100000000000001" customHeight="1">
      <c r="A900" s="1246"/>
      <c r="B900" s="1332"/>
      <c r="C900" s="2331" t="s">
        <v>582</v>
      </c>
      <c r="D900" s="2302" t="s">
        <v>539</v>
      </c>
      <c r="E900" s="1295">
        <v>11912</v>
      </c>
      <c r="F900" s="2747">
        <v>15812</v>
      </c>
      <c r="G900" s="2746">
        <v>6749.25</v>
      </c>
      <c r="H900" s="1517">
        <f t="shared" si="58"/>
        <v>0.42684353655451557</v>
      </c>
    </row>
    <row r="901" spans="1:8" s="1421" customFormat="1" ht="17.100000000000001" customHeight="1">
      <c r="A901" s="1246"/>
      <c r="B901" s="1332"/>
      <c r="C901" s="2767" t="s">
        <v>730</v>
      </c>
      <c r="D901" s="2766" t="s">
        <v>671</v>
      </c>
      <c r="E901" s="1519">
        <v>51000</v>
      </c>
      <c r="F901" s="2747">
        <v>51000</v>
      </c>
      <c r="G901" s="2746">
        <v>16899.21</v>
      </c>
      <c r="H901" s="1517">
        <f t="shared" si="58"/>
        <v>0.33135705882352939</v>
      </c>
    </row>
    <row r="902" spans="1:8" s="1421" customFormat="1" ht="17.100000000000001" customHeight="1">
      <c r="A902" s="1246"/>
      <c r="B902" s="1332"/>
      <c r="C902" s="2767" t="s">
        <v>729</v>
      </c>
      <c r="D902" s="2766" t="s">
        <v>671</v>
      </c>
      <c r="E902" s="1519">
        <v>9000</v>
      </c>
      <c r="F902" s="2747">
        <v>9000</v>
      </c>
      <c r="G902" s="2746">
        <v>2982.28</v>
      </c>
      <c r="H902" s="1517">
        <f t="shared" si="58"/>
        <v>0.33136444444444446</v>
      </c>
    </row>
    <row r="903" spans="1:8" s="1421" customFormat="1" ht="57.75" hidden="1" customHeight="1">
      <c r="A903" s="1246"/>
      <c r="B903" s="1332"/>
      <c r="C903" s="2789" t="s">
        <v>767</v>
      </c>
      <c r="D903" s="2769" t="s">
        <v>618</v>
      </c>
      <c r="E903" s="1519">
        <v>0</v>
      </c>
      <c r="F903" s="2747"/>
      <c r="G903" s="2746"/>
      <c r="H903" s="1517" t="e">
        <f t="shared" si="58"/>
        <v>#DIV/0!</v>
      </c>
    </row>
    <row r="904" spans="1:8" s="1421" customFormat="1" ht="17.100000000000001" customHeight="1">
      <c r="A904" s="1246"/>
      <c r="B904" s="1332"/>
      <c r="C904" s="2770" t="s">
        <v>728</v>
      </c>
      <c r="D904" s="2769" t="s">
        <v>726</v>
      </c>
      <c r="E904" s="1519">
        <v>119000</v>
      </c>
      <c r="F904" s="2747">
        <v>31450</v>
      </c>
      <c r="G904" s="2746">
        <v>3877.93</v>
      </c>
      <c r="H904" s="1517">
        <f t="shared" si="58"/>
        <v>0.12330461049284579</v>
      </c>
    </row>
    <row r="905" spans="1:8" s="1421" customFormat="1" ht="17.100000000000001" customHeight="1">
      <c r="A905" s="1246"/>
      <c r="B905" s="1332"/>
      <c r="C905" s="1669" t="s">
        <v>727</v>
      </c>
      <c r="D905" s="2788" t="s">
        <v>726</v>
      </c>
      <c r="E905" s="1519">
        <v>21000</v>
      </c>
      <c r="F905" s="2747">
        <v>5550</v>
      </c>
      <c r="G905" s="2746">
        <v>684.35</v>
      </c>
      <c r="H905" s="1517">
        <f t="shared" si="58"/>
        <v>0.1233063063063063</v>
      </c>
    </row>
    <row r="906" spans="1:8" s="1421" customFormat="1" ht="18.75" customHeight="1">
      <c r="A906" s="1246"/>
      <c r="B906" s="1332"/>
      <c r="C906" s="2331" t="s">
        <v>725</v>
      </c>
      <c r="D906" s="2302" t="s">
        <v>531</v>
      </c>
      <c r="E906" s="1519">
        <v>178500</v>
      </c>
      <c r="F906" s="2747">
        <v>178500</v>
      </c>
      <c r="G906" s="2746">
        <v>173200.95</v>
      </c>
      <c r="H906" s="1517">
        <f t="shared" si="58"/>
        <v>0.97031344537815134</v>
      </c>
    </row>
    <row r="907" spans="1:8" s="1421" customFormat="1" ht="18.75" customHeight="1">
      <c r="A907" s="2787"/>
      <c r="B907" s="1368"/>
      <c r="C907" s="2786" t="s">
        <v>724</v>
      </c>
      <c r="D907" s="2777" t="s">
        <v>531</v>
      </c>
      <c r="E907" s="1519">
        <v>31500</v>
      </c>
      <c r="F907" s="2747">
        <v>31500</v>
      </c>
      <c r="G907" s="2746">
        <v>30565.05</v>
      </c>
      <c r="H907" s="1517">
        <f t="shared" si="58"/>
        <v>0.97031904761904764</v>
      </c>
    </row>
    <row r="908" spans="1:8" s="1421" customFormat="1" ht="17.100000000000001" customHeight="1">
      <c r="A908" s="1246"/>
      <c r="B908" s="1246"/>
      <c r="C908" s="2785" t="s">
        <v>723</v>
      </c>
      <c r="D908" s="2784" t="s">
        <v>561</v>
      </c>
      <c r="E908" s="1519">
        <v>170000</v>
      </c>
      <c r="F908" s="2747">
        <v>174454</v>
      </c>
      <c r="G908" s="2746">
        <v>142075.71</v>
      </c>
      <c r="H908" s="1517">
        <f t="shared" si="58"/>
        <v>0.81440213466013955</v>
      </c>
    </row>
    <row r="909" spans="1:8" s="1421" customFormat="1" ht="17.100000000000001" customHeight="1">
      <c r="A909" s="1246"/>
      <c r="B909" s="1246"/>
      <c r="C909" s="2785" t="s">
        <v>704</v>
      </c>
      <c r="D909" s="2784" t="s">
        <v>561</v>
      </c>
      <c r="E909" s="1519">
        <v>30000</v>
      </c>
      <c r="F909" s="2747">
        <v>30786</v>
      </c>
      <c r="G909" s="2746">
        <v>25073.73</v>
      </c>
      <c r="H909" s="1517">
        <f t="shared" si="58"/>
        <v>0.81445234847008374</v>
      </c>
    </row>
    <row r="910" spans="1:8" ht="14.25" customHeight="1">
      <c r="A910" s="1332"/>
      <c r="B910" s="1332"/>
      <c r="C910" s="1385"/>
      <c r="D910" s="1385"/>
      <c r="E910" s="1235"/>
      <c r="F910" s="2532"/>
      <c r="G910" s="2531"/>
      <c r="H910" s="1416"/>
    </row>
    <row r="911" spans="1:8" s="1421" customFormat="1" ht="17.100000000000001" customHeight="1">
      <c r="A911" s="1246"/>
      <c r="B911" s="1332"/>
      <c r="C911" s="5289" t="s">
        <v>487</v>
      </c>
      <c r="D911" s="5289"/>
      <c r="E911" s="1522">
        <f>SUM(E912)</f>
        <v>4332952</v>
      </c>
      <c r="F911" s="1522">
        <f>SUM(F912)</f>
        <v>6058400</v>
      </c>
      <c r="G911" s="1521">
        <f>SUM(G912)</f>
        <v>1926310.35</v>
      </c>
      <c r="H911" s="1520">
        <f t="shared" ref="H911:H916" si="59">G911/F911</f>
        <v>0.3179569440776443</v>
      </c>
    </row>
    <row r="912" spans="1:8" s="1421" customFormat="1" ht="17.100000000000001" customHeight="1">
      <c r="A912" s="1246"/>
      <c r="B912" s="1332"/>
      <c r="C912" s="5286" t="s">
        <v>752</v>
      </c>
      <c r="D912" s="5286"/>
      <c r="E912" s="1519">
        <f>SUM(E913:E918)</f>
        <v>4332952</v>
      </c>
      <c r="F912" s="1519">
        <f>SUM(F913:F918)</f>
        <v>6058400</v>
      </c>
      <c r="G912" s="1518">
        <f>SUM(G913:G918)</f>
        <v>1926310.35</v>
      </c>
      <c r="H912" s="1517">
        <f t="shared" si="59"/>
        <v>0.3179569440776443</v>
      </c>
    </row>
    <row r="913" spans="1:8" s="1421" customFormat="1" ht="17.25" customHeight="1">
      <c r="A913" s="1246"/>
      <c r="B913" s="1332"/>
      <c r="C913" s="2767" t="s">
        <v>579</v>
      </c>
      <c r="D913" s="2766" t="s">
        <v>576</v>
      </c>
      <c r="E913" s="1519">
        <v>3069952</v>
      </c>
      <c r="F913" s="2747">
        <v>3099874</v>
      </c>
      <c r="G913" s="2746">
        <v>1426810.37</v>
      </c>
      <c r="H913" s="1517">
        <f t="shared" si="59"/>
        <v>0.46028011783704759</v>
      </c>
    </row>
    <row r="914" spans="1:8" s="1421" customFormat="1" ht="17.100000000000001" customHeight="1">
      <c r="A914" s="1246"/>
      <c r="B914" s="1332"/>
      <c r="C914" s="2767" t="s">
        <v>578</v>
      </c>
      <c r="D914" s="2766" t="s">
        <v>576</v>
      </c>
      <c r="E914" s="1519">
        <v>0</v>
      </c>
      <c r="F914" s="2747">
        <v>2080545</v>
      </c>
      <c r="G914" s="2746">
        <v>0</v>
      </c>
      <c r="H914" s="1517">
        <f t="shared" si="59"/>
        <v>0</v>
      </c>
    </row>
    <row r="915" spans="1:8" s="1421" customFormat="1" ht="17.100000000000001" customHeight="1">
      <c r="A915" s="1246"/>
      <c r="B915" s="1332"/>
      <c r="C915" s="2767" t="s">
        <v>577</v>
      </c>
      <c r="D915" s="2766" t="s">
        <v>576</v>
      </c>
      <c r="E915" s="1519">
        <v>0</v>
      </c>
      <c r="F915" s="2747">
        <v>367156</v>
      </c>
      <c r="G915" s="2746">
        <v>0</v>
      </c>
      <c r="H915" s="1517">
        <f t="shared" si="59"/>
        <v>0</v>
      </c>
    </row>
    <row r="916" spans="1:8" s="1421" customFormat="1" ht="17.100000000000001" customHeight="1">
      <c r="A916" s="1246"/>
      <c r="B916" s="4977"/>
      <c r="C916" s="2767" t="s">
        <v>644</v>
      </c>
      <c r="D916" s="2766" t="s">
        <v>643</v>
      </c>
      <c r="E916" s="1519">
        <v>1213000</v>
      </c>
      <c r="F916" s="2747">
        <v>510825</v>
      </c>
      <c r="G916" s="2746">
        <v>499499.98</v>
      </c>
      <c r="H916" s="1517">
        <f t="shared" si="59"/>
        <v>0.97782994176087701</v>
      </c>
    </row>
    <row r="917" spans="1:8" s="1421" customFormat="1" ht="17.100000000000001" customHeight="1">
      <c r="A917" s="1246"/>
      <c r="B917" s="4977"/>
      <c r="C917" s="2767" t="s">
        <v>722</v>
      </c>
      <c r="D917" s="2766" t="s">
        <v>643</v>
      </c>
      <c r="E917" s="1519">
        <v>42500</v>
      </c>
      <c r="F917" s="2747">
        <v>0</v>
      </c>
      <c r="G917" s="2746">
        <v>0</v>
      </c>
      <c r="H917" s="1517"/>
    </row>
    <row r="918" spans="1:8" s="1421" customFormat="1" ht="17.100000000000001" customHeight="1">
      <c r="A918" s="1246"/>
      <c r="B918" s="4977"/>
      <c r="C918" s="2778" t="s">
        <v>669</v>
      </c>
      <c r="D918" s="2777" t="s">
        <v>643</v>
      </c>
      <c r="E918" s="1519">
        <v>7500</v>
      </c>
      <c r="F918" s="2747">
        <v>0</v>
      </c>
      <c r="G918" s="2746">
        <v>0</v>
      </c>
      <c r="H918" s="1517"/>
    </row>
    <row r="919" spans="1:8" s="1421" customFormat="1" ht="59.25" hidden="1" customHeight="1">
      <c r="A919" s="1246"/>
      <c r="B919" s="4977"/>
      <c r="C919" s="2783" t="s">
        <v>976</v>
      </c>
      <c r="D919" s="2782" t="s">
        <v>764</v>
      </c>
      <c r="E919" s="1519">
        <v>0</v>
      </c>
      <c r="F919" s="2773"/>
      <c r="G919" s="2772"/>
      <c r="H919" s="1578" t="e">
        <f>G919/F919</f>
        <v>#DIV/0!</v>
      </c>
    </row>
    <row r="920" spans="1:8" s="1421" customFormat="1" ht="12.75" customHeight="1">
      <c r="A920" s="1246"/>
      <c r="B920" s="5201"/>
      <c r="C920" s="2491"/>
      <c r="D920" s="2781"/>
      <c r="E920" s="1505"/>
      <c r="F920" s="2773"/>
      <c r="G920" s="2772"/>
      <c r="H920" s="1578"/>
    </row>
    <row r="921" spans="1:8" s="1421" customFormat="1" ht="20.25" customHeight="1">
      <c r="A921" s="1246"/>
      <c r="B921" s="5201"/>
      <c r="C921" s="5176" t="s">
        <v>580</v>
      </c>
      <c r="D921" s="5290"/>
      <c r="E921" s="1308">
        <f>SUM(E922:E928)</f>
        <v>421952</v>
      </c>
      <c r="F921" s="1308">
        <f>SUM(F922:F928)</f>
        <v>3121397</v>
      </c>
      <c r="G921" s="1307">
        <f>SUM(G922:G928)</f>
        <v>387681.73</v>
      </c>
      <c r="H921" s="1536">
        <f t="shared" ref="H921:H926" si="60">G921/F921</f>
        <v>0.12420135279171472</v>
      </c>
    </row>
    <row r="922" spans="1:8" s="1421" customFormat="1" ht="17.100000000000001" customHeight="1">
      <c r="A922" s="1246"/>
      <c r="B922" s="5201"/>
      <c r="C922" s="2767" t="s">
        <v>579</v>
      </c>
      <c r="D922" s="2766" t="s">
        <v>576</v>
      </c>
      <c r="E922" s="1519">
        <v>371952</v>
      </c>
      <c r="F922" s="2747">
        <v>673696</v>
      </c>
      <c r="G922" s="2776">
        <v>387681.73</v>
      </c>
      <c r="H922" s="1517">
        <f t="shared" si="60"/>
        <v>0.57545499750629359</v>
      </c>
    </row>
    <row r="923" spans="1:8" s="1421" customFormat="1" ht="17.100000000000001" hidden="1" customHeight="1">
      <c r="A923" s="1246"/>
      <c r="B923" s="5201"/>
      <c r="C923" s="2767" t="s">
        <v>578</v>
      </c>
      <c r="D923" s="2766" t="s">
        <v>576</v>
      </c>
      <c r="E923" s="1519">
        <v>0</v>
      </c>
      <c r="F923" s="2747"/>
      <c r="G923" s="2776"/>
      <c r="H923" s="1517" t="e">
        <f t="shared" si="60"/>
        <v>#DIV/0!</v>
      </c>
    </row>
    <row r="924" spans="1:8" s="1421" customFormat="1" ht="17.100000000000001" hidden="1" customHeight="1">
      <c r="A924" s="1246"/>
      <c r="B924" s="5201"/>
      <c r="C924" s="2767" t="s">
        <v>577</v>
      </c>
      <c r="D924" s="2766" t="s">
        <v>576</v>
      </c>
      <c r="E924" s="1519">
        <v>0</v>
      </c>
      <c r="F924" s="2747"/>
      <c r="G924" s="2776"/>
      <c r="H924" s="1517" t="e">
        <f t="shared" si="60"/>
        <v>#DIV/0!</v>
      </c>
    </row>
    <row r="925" spans="1:8" s="1421" customFormat="1" ht="17.100000000000001" customHeight="1">
      <c r="A925" s="1246"/>
      <c r="B925" s="5201"/>
      <c r="C925" s="2780" t="s">
        <v>578</v>
      </c>
      <c r="D925" s="2766" t="s">
        <v>576</v>
      </c>
      <c r="E925" s="1519">
        <v>0</v>
      </c>
      <c r="F925" s="2747">
        <v>2080545</v>
      </c>
      <c r="G925" s="2776">
        <v>0</v>
      </c>
      <c r="H925" s="1517">
        <f t="shared" si="60"/>
        <v>0</v>
      </c>
    </row>
    <row r="926" spans="1:8" s="1421" customFormat="1" ht="17.100000000000001" customHeight="1">
      <c r="A926" s="1246"/>
      <c r="B926" s="5201"/>
      <c r="C926" s="2780" t="s">
        <v>577</v>
      </c>
      <c r="D926" s="2766" t="s">
        <v>576</v>
      </c>
      <c r="E926" s="1519">
        <v>0</v>
      </c>
      <c r="F926" s="2747">
        <v>367156</v>
      </c>
      <c r="G926" s="2776">
        <v>0</v>
      </c>
      <c r="H926" s="1517">
        <f t="shared" si="60"/>
        <v>0</v>
      </c>
    </row>
    <row r="927" spans="1:8" s="1421" customFormat="1" ht="17.100000000000001" customHeight="1">
      <c r="A927" s="1246"/>
      <c r="B927" s="5201"/>
      <c r="C927" s="2780" t="s">
        <v>722</v>
      </c>
      <c r="D927" s="2779" t="s">
        <v>643</v>
      </c>
      <c r="E927" s="1519">
        <v>42500</v>
      </c>
      <c r="F927" s="2747">
        <v>0</v>
      </c>
      <c r="G927" s="2776">
        <v>0</v>
      </c>
      <c r="H927" s="1517"/>
    </row>
    <row r="928" spans="1:8" s="1421" customFormat="1" ht="17.100000000000001" customHeight="1" thickBot="1">
      <c r="A928" s="1246"/>
      <c r="B928" s="5201"/>
      <c r="C928" s="2778" t="s">
        <v>669</v>
      </c>
      <c r="D928" s="2777" t="s">
        <v>643</v>
      </c>
      <c r="E928" s="1519">
        <v>7500</v>
      </c>
      <c r="F928" s="2747">
        <v>0</v>
      </c>
      <c r="G928" s="2776">
        <v>0</v>
      </c>
      <c r="H928" s="1517"/>
    </row>
    <row r="929" spans="1:8" ht="54" hidden="1" customHeight="1" thickBot="1">
      <c r="A929" s="1413"/>
      <c r="B929" s="2589"/>
      <c r="C929" s="2775" t="s">
        <v>976</v>
      </c>
      <c r="D929" s="1459" t="s">
        <v>764</v>
      </c>
      <c r="E929" s="1579">
        <v>0</v>
      </c>
      <c r="F929" s="2773"/>
      <c r="G929" s="2772"/>
      <c r="H929" s="1578" t="e">
        <f t="shared" ref="H929:H940" si="61">G929/F929</f>
        <v>#DIV/0!</v>
      </c>
    </row>
    <row r="930" spans="1:8" ht="17.100000000000001" hidden="1" customHeight="1" thickBot="1">
      <c r="A930" s="1413"/>
      <c r="B930" s="1328" t="s">
        <v>975</v>
      </c>
      <c r="C930" s="1327"/>
      <c r="D930" s="1326" t="s">
        <v>974</v>
      </c>
      <c r="E930" s="1408">
        <v>0</v>
      </c>
      <c r="F930" s="2773"/>
      <c r="G930" s="2772"/>
      <c r="H930" s="1578" t="e">
        <f t="shared" si="61"/>
        <v>#DIV/0!</v>
      </c>
    </row>
    <row r="931" spans="1:8" ht="17.100000000000001" hidden="1" customHeight="1" thickBot="1">
      <c r="A931" s="1413"/>
      <c r="B931" s="2589"/>
      <c r="C931" s="5182" t="s">
        <v>972</v>
      </c>
      <c r="D931" s="5182"/>
      <c r="E931" s="1581">
        <v>0</v>
      </c>
      <c r="F931" s="2773"/>
      <c r="G931" s="2772"/>
      <c r="H931" s="1578" t="e">
        <f t="shared" si="61"/>
        <v>#DIV/0!</v>
      </c>
    </row>
    <row r="932" spans="1:8" ht="17.100000000000001" hidden="1" customHeight="1" thickBot="1">
      <c r="A932" s="1413"/>
      <c r="B932" s="2589"/>
      <c r="C932" s="5282" t="s">
        <v>489</v>
      </c>
      <c r="D932" s="5282"/>
      <c r="E932" s="2774">
        <v>0</v>
      </c>
      <c r="F932" s="2773"/>
      <c r="G932" s="2772"/>
      <c r="H932" s="1578" t="e">
        <f t="shared" si="61"/>
        <v>#DIV/0!</v>
      </c>
    </row>
    <row r="933" spans="1:8" ht="39" hidden="1" customHeight="1" thickBot="1">
      <c r="A933" s="1413"/>
      <c r="B933" s="2589"/>
      <c r="C933" s="1776" t="s">
        <v>90</v>
      </c>
      <c r="D933" s="1775" t="s">
        <v>488</v>
      </c>
      <c r="E933" s="1688">
        <v>0</v>
      </c>
      <c r="F933" s="2773"/>
      <c r="G933" s="2772"/>
      <c r="H933" s="2771" t="e">
        <f t="shared" si="61"/>
        <v>#DIV/0!</v>
      </c>
    </row>
    <row r="934" spans="1:8" s="1421" customFormat="1" ht="17.100000000000001" customHeight="1" thickBot="1">
      <c r="A934" s="1246"/>
      <c r="B934" s="1259" t="s">
        <v>973</v>
      </c>
      <c r="C934" s="1340"/>
      <c r="D934" s="1339" t="s">
        <v>190</v>
      </c>
      <c r="E934" s="1316">
        <f t="shared" ref="E934:G935" si="62">SUM(E935)</f>
        <v>20000</v>
      </c>
      <c r="F934" s="1316">
        <f t="shared" si="62"/>
        <v>17000</v>
      </c>
      <c r="G934" s="1315">
        <f t="shared" si="62"/>
        <v>8161.96</v>
      </c>
      <c r="H934" s="1254">
        <f t="shared" si="61"/>
        <v>0.48011529411764708</v>
      </c>
    </row>
    <row r="935" spans="1:8" s="1421" customFormat="1" ht="17.100000000000001" customHeight="1">
      <c r="A935" s="1246"/>
      <c r="B935" s="4863"/>
      <c r="C935" s="5173" t="s">
        <v>972</v>
      </c>
      <c r="D935" s="5173"/>
      <c r="E935" s="1253">
        <f t="shared" si="62"/>
        <v>20000</v>
      </c>
      <c r="F935" s="1253">
        <f t="shared" si="62"/>
        <v>17000</v>
      </c>
      <c r="G935" s="1252">
        <f t="shared" si="62"/>
        <v>8161.96</v>
      </c>
      <c r="H935" s="1237">
        <f t="shared" si="61"/>
        <v>0.48011529411764708</v>
      </c>
    </row>
    <row r="936" spans="1:8" s="1421" customFormat="1" ht="17.100000000000001" customHeight="1">
      <c r="A936" s="1246"/>
      <c r="B936" s="4863"/>
      <c r="C936" s="5283" t="s">
        <v>514</v>
      </c>
      <c r="D936" s="5283"/>
      <c r="E936" s="1519">
        <f>SUM(E937,E942)</f>
        <v>20000</v>
      </c>
      <c r="F936" s="1519">
        <f>SUM(F937,F942)</f>
        <v>17000</v>
      </c>
      <c r="G936" s="1518">
        <f>SUM(G937,G942)</f>
        <v>8161.96</v>
      </c>
      <c r="H936" s="1517">
        <f t="shared" si="61"/>
        <v>0.48011529411764708</v>
      </c>
    </row>
    <row r="937" spans="1:8" s="1421" customFormat="1" ht="17.100000000000001" customHeight="1">
      <c r="A937" s="1246"/>
      <c r="B937" s="4863"/>
      <c r="C937" s="5268" t="s">
        <v>513</v>
      </c>
      <c r="D937" s="5268"/>
      <c r="E937" s="1538">
        <f>SUM(E938:E940)</f>
        <v>11270</v>
      </c>
      <c r="F937" s="1538">
        <f>SUM(F938:F940)</f>
        <v>8270</v>
      </c>
      <c r="G937" s="1537">
        <f>SUM(G938:G940)</f>
        <v>1998.3</v>
      </c>
      <c r="H937" s="1536">
        <f t="shared" si="61"/>
        <v>0.24163240628778718</v>
      </c>
    </row>
    <row r="938" spans="1:8" s="1421" customFormat="1" ht="17.100000000000001" customHeight="1">
      <c r="A938" s="1246"/>
      <c r="B938" s="4863"/>
      <c r="C938" s="2767" t="s">
        <v>512</v>
      </c>
      <c r="D938" s="2766" t="s">
        <v>511</v>
      </c>
      <c r="E938" s="1519">
        <v>700</v>
      </c>
      <c r="F938" s="2747">
        <v>700</v>
      </c>
      <c r="G938" s="2746">
        <v>108.3</v>
      </c>
      <c r="H938" s="1517">
        <f t="shared" si="61"/>
        <v>0.15471428571428572</v>
      </c>
    </row>
    <row r="939" spans="1:8" s="1421" customFormat="1" ht="16.5" customHeight="1">
      <c r="A939" s="1246"/>
      <c r="B939" s="4863"/>
      <c r="C939" s="2767" t="s">
        <v>510</v>
      </c>
      <c r="D939" s="2766" t="s">
        <v>509</v>
      </c>
      <c r="E939" s="1519">
        <v>140</v>
      </c>
      <c r="F939" s="2747">
        <v>140</v>
      </c>
      <c r="G939" s="2746">
        <v>0</v>
      </c>
      <c r="H939" s="1517">
        <f t="shared" si="61"/>
        <v>0</v>
      </c>
    </row>
    <row r="940" spans="1:8" s="1421" customFormat="1" ht="17.100000000000001" customHeight="1">
      <c r="A940" s="1246"/>
      <c r="B940" s="1332"/>
      <c r="C940" s="2767" t="s">
        <v>522</v>
      </c>
      <c r="D940" s="2766" t="s">
        <v>521</v>
      </c>
      <c r="E940" s="1519">
        <v>10430</v>
      </c>
      <c r="F940" s="2747">
        <v>7430</v>
      </c>
      <c r="G940" s="2746">
        <v>1890</v>
      </c>
      <c r="H940" s="1517">
        <f t="shared" si="61"/>
        <v>0.25437415881561237</v>
      </c>
    </row>
    <row r="941" spans="1:8" s="1421" customFormat="1" ht="13.5" customHeight="1">
      <c r="A941" s="1246"/>
      <c r="B941" s="1332"/>
      <c r="C941" s="2491"/>
      <c r="D941" s="1722"/>
      <c r="E941" s="1303"/>
      <c r="F941" s="2747"/>
      <c r="G941" s="2746"/>
      <c r="H941" s="1517"/>
    </row>
    <row r="942" spans="1:8" s="1421" customFormat="1" ht="17.100000000000001" customHeight="1">
      <c r="A942" s="1246"/>
      <c r="B942" s="1332"/>
      <c r="C942" s="5176" t="s">
        <v>508</v>
      </c>
      <c r="D942" s="5176"/>
      <c r="E942" s="1308">
        <f>SUM(E943:E944)</f>
        <v>8730</v>
      </c>
      <c r="F942" s="1308">
        <f>SUM(F943:F944)</f>
        <v>8730</v>
      </c>
      <c r="G942" s="1307">
        <f>SUM(G943:G944)</f>
        <v>6163.66</v>
      </c>
      <c r="H942" s="1536">
        <f t="shared" ref="H942:H951" si="63">G942/F942</f>
        <v>0.70603207331042384</v>
      </c>
    </row>
    <row r="943" spans="1:8" s="1421" customFormat="1" ht="17.100000000000001" customHeight="1">
      <c r="A943" s="1246"/>
      <c r="B943" s="1332"/>
      <c r="C943" s="2770" t="s">
        <v>507</v>
      </c>
      <c r="D943" s="2769" t="s">
        <v>506</v>
      </c>
      <c r="E943" s="2768">
        <v>3500</v>
      </c>
      <c r="F943" s="2747">
        <v>3500</v>
      </c>
      <c r="G943" s="2746">
        <v>3418.66</v>
      </c>
      <c r="H943" s="1517">
        <f t="shared" si="63"/>
        <v>0.97675999999999996</v>
      </c>
    </row>
    <row r="944" spans="1:8" s="1421" customFormat="1" ht="17.100000000000001" customHeight="1" thickBot="1">
      <c r="A944" s="1368"/>
      <c r="B944" s="1348"/>
      <c r="C944" s="1667" t="s">
        <v>505</v>
      </c>
      <c r="D944" s="1666" t="s">
        <v>504</v>
      </c>
      <c r="E944" s="1228">
        <v>5230</v>
      </c>
      <c r="F944" s="1227">
        <v>5230</v>
      </c>
      <c r="G944" s="1226">
        <v>2745</v>
      </c>
      <c r="H944" s="1199">
        <f t="shared" si="63"/>
        <v>0.5248565965583174</v>
      </c>
    </row>
    <row r="945" spans="1:8" s="1421" customFormat="1" ht="17.100000000000001" customHeight="1" thickBot="1">
      <c r="A945" s="1332"/>
      <c r="B945" s="1475" t="s">
        <v>971</v>
      </c>
      <c r="C945" s="1474"/>
      <c r="D945" s="1473" t="s">
        <v>191</v>
      </c>
      <c r="E945" s="1482">
        <f>SUM(E946,E1005)</f>
        <v>21239207</v>
      </c>
      <c r="F945" s="1482">
        <f>SUM(F946,F1005)</f>
        <v>26045906</v>
      </c>
      <c r="G945" s="1481">
        <f>SUM(G946,G1005)</f>
        <v>23671009.889999997</v>
      </c>
      <c r="H945" s="1480">
        <f t="shared" si="63"/>
        <v>0.90881883279468167</v>
      </c>
    </row>
    <row r="946" spans="1:8" s="1421" customFormat="1" ht="17.100000000000001" customHeight="1">
      <c r="A946" s="1246"/>
      <c r="B946" s="1235"/>
      <c r="C946" s="5173" t="s">
        <v>490</v>
      </c>
      <c r="D946" s="5173"/>
      <c r="E946" s="1253">
        <f>SUM(E947,E963,E967)</f>
        <v>20804438</v>
      </c>
      <c r="F946" s="1253">
        <f>SUM(F947,F963,F967)</f>
        <v>25776054</v>
      </c>
      <c r="G946" s="1252">
        <f>SUM(G947,G963,G967)</f>
        <v>23455306.889999997</v>
      </c>
      <c r="H946" s="1237">
        <f t="shared" si="63"/>
        <v>0.90996499658171093</v>
      </c>
    </row>
    <row r="947" spans="1:8" s="1421" customFormat="1" ht="17.100000000000001" customHeight="1">
      <c r="A947" s="1246"/>
      <c r="B947" s="1235"/>
      <c r="C947" s="5283" t="s">
        <v>514</v>
      </c>
      <c r="D947" s="5283"/>
      <c r="E947" s="1519">
        <f>SUM(E948,E953)</f>
        <v>6177218</v>
      </c>
      <c r="F947" s="1519">
        <f>SUM(F948,F953)</f>
        <v>6406999</v>
      </c>
      <c r="G947" s="1518">
        <f>SUM(G948,G953)</f>
        <v>5913348.04</v>
      </c>
      <c r="H947" s="1517">
        <f t="shared" si="63"/>
        <v>0.92295129747952198</v>
      </c>
    </row>
    <row r="948" spans="1:8" s="1421" customFormat="1" ht="17.100000000000001" customHeight="1">
      <c r="A948" s="1246"/>
      <c r="B948" s="1235"/>
      <c r="C948" s="5268" t="s">
        <v>513</v>
      </c>
      <c r="D948" s="5268"/>
      <c r="E948" s="1538">
        <f>SUM(E949:E951)</f>
        <v>66400</v>
      </c>
      <c r="F948" s="1538">
        <f>SUM(F949:F951)</f>
        <v>62031</v>
      </c>
      <c r="G948" s="1537">
        <f>SUM(G949:G951)</f>
        <v>21297</v>
      </c>
      <c r="H948" s="1536">
        <f t="shared" si="63"/>
        <v>0.34332833583208394</v>
      </c>
    </row>
    <row r="949" spans="1:8" s="1421" customFormat="1" ht="17.100000000000001" customHeight="1">
      <c r="A949" s="1246"/>
      <c r="B949" s="1235"/>
      <c r="C949" s="2767" t="s">
        <v>512</v>
      </c>
      <c r="D949" s="2766" t="s">
        <v>511</v>
      </c>
      <c r="E949" s="1519">
        <v>600</v>
      </c>
      <c r="F949" s="2747">
        <v>600</v>
      </c>
      <c r="G949" s="2746">
        <v>0</v>
      </c>
      <c r="H949" s="1517">
        <f t="shared" si="63"/>
        <v>0</v>
      </c>
    </row>
    <row r="950" spans="1:8" s="1421" customFormat="1" ht="16.5" customHeight="1">
      <c r="A950" s="1246"/>
      <c r="B950" s="1235"/>
      <c r="C950" s="2767" t="s">
        <v>510</v>
      </c>
      <c r="D950" s="2766" t="s">
        <v>509</v>
      </c>
      <c r="E950" s="1519">
        <v>300</v>
      </c>
      <c r="F950" s="2747">
        <v>300</v>
      </c>
      <c r="G950" s="2746">
        <v>0</v>
      </c>
      <c r="H950" s="1517">
        <f t="shared" si="63"/>
        <v>0</v>
      </c>
    </row>
    <row r="951" spans="1:8" s="1421" customFormat="1" ht="17.100000000000001" customHeight="1">
      <c r="A951" s="1246"/>
      <c r="B951" s="1235"/>
      <c r="C951" s="2767" t="s">
        <v>522</v>
      </c>
      <c r="D951" s="2766" t="s">
        <v>521</v>
      </c>
      <c r="E951" s="1519">
        <v>65500</v>
      </c>
      <c r="F951" s="2747">
        <v>61131</v>
      </c>
      <c r="G951" s="2746">
        <v>21297</v>
      </c>
      <c r="H951" s="1517">
        <f t="shared" si="63"/>
        <v>0.34838298081169944</v>
      </c>
    </row>
    <row r="952" spans="1:8" s="1421" customFormat="1" ht="15" customHeight="1">
      <c r="A952" s="1332"/>
      <c r="B952" s="1235"/>
      <c r="C952" s="1310"/>
      <c r="D952" s="2325"/>
      <c r="E952" s="1303"/>
      <c r="F952" s="2747"/>
      <c r="G952" s="2746"/>
      <c r="H952" s="1517"/>
    </row>
    <row r="953" spans="1:8" s="1421" customFormat="1" ht="17.100000000000001" customHeight="1">
      <c r="A953" s="1366"/>
      <c r="B953" s="1472"/>
      <c r="C953" s="5269" t="s">
        <v>508</v>
      </c>
      <c r="D953" s="5270"/>
      <c r="E953" s="1308">
        <f>SUM(E954:E961)</f>
        <v>6110818</v>
      </c>
      <c r="F953" s="1308">
        <f>SUM(F954:F961)</f>
        <v>6344968</v>
      </c>
      <c r="G953" s="1307">
        <f>SUM(G954:G961)</f>
        <v>5892051.04</v>
      </c>
      <c r="H953" s="2116">
        <f t="shared" ref="H953:H961" si="64">G953/F953</f>
        <v>0.92861792841193214</v>
      </c>
    </row>
    <row r="954" spans="1:8" s="1421" customFormat="1" ht="17.100000000000001" customHeight="1">
      <c r="A954" s="1366"/>
      <c r="B954" s="1472"/>
      <c r="C954" s="2765" t="s">
        <v>560</v>
      </c>
      <c r="D954" s="2764" t="s">
        <v>559</v>
      </c>
      <c r="E954" s="1519">
        <v>91643</v>
      </c>
      <c r="F954" s="2747">
        <v>111384</v>
      </c>
      <c r="G954" s="2746">
        <v>90988.479999999996</v>
      </c>
      <c r="H954" s="1517">
        <f t="shared" si="64"/>
        <v>0.81689003806650862</v>
      </c>
    </row>
    <row r="955" spans="1:8" s="1421" customFormat="1" ht="17.100000000000001" customHeight="1">
      <c r="A955" s="1366"/>
      <c r="B955" s="1472"/>
      <c r="C955" s="2760" t="s">
        <v>507</v>
      </c>
      <c r="D955" s="2761" t="s">
        <v>506</v>
      </c>
      <c r="E955" s="1519">
        <v>480261</v>
      </c>
      <c r="F955" s="2747">
        <v>916316</v>
      </c>
      <c r="G955" s="2746">
        <v>862490.56</v>
      </c>
      <c r="H955" s="1517">
        <f t="shared" si="64"/>
        <v>0.94125886702840511</v>
      </c>
    </row>
    <row r="956" spans="1:8" s="1421" customFormat="1" ht="17.100000000000001" customHeight="1">
      <c r="A956" s="1245"/>
      <c r="B956" s="1472"/>
      <c r="C956" s="2629" t="s">
        <v>552</v>
      </c>
      <c r="D956" s="2763" t="s">
        <v>551</v>
      </c>
      <c r="E956" s="1519">
        <v>25000</v>
      </c>
      <c r="F956" s="2747">
        <v>15060</v>
      </c>
      <c r="G956" s="2746">
        <v>15059.26</v>
      </c>
      <c r="H956" s="1517">
        <f t="shared" si="64"/>
        <v>0.99995086321381144</v>
      </c>
    </row>
    <row r="957" spans="1:8" s="1421" customFormat="1" ht="17.100000000000001" customHeight="1">
      <c r="A957" s="1366"/>
      <c r="B957" s="1472"/>
      <c r="C957" s="2760" t="s">
        <v>505</v>
      </c>
      <c r="D957" s="2378" t="s">
        <v>504</v>
      </c>
      <c r="E957" s="1295">
        <v>5418914</v>
      </c>
      <c r="F957" s="2747">
        <v>5157454</v>
      </c>
      <c r="G957" s="2746">
        <v>4816048.0999999996</v>
      </c>
      <c r="H957" s="1517">
        <f t="shared" si="64"/>
        <v>0.9338034037724815</v>
      </c>
    </row>
    <row r="958" spans="1:8" s="1421" customFormat="1">
      <c r="A958" s="1366"/>
      <c r="B958" s="1472"/>
      <c r="C958" s="2762" t="s">
        <v>747</v>
      </c>
      <c r="D958" s="2761" t="s">
        <v>735</v>
      </c>
      <c r="E958" s="1519">
        <v>25000</v>
      </c>
      <c r="F958" s="2747">
        <v>55000</v>
      </c>
      <c r="G958" s="2746">
        <v>17711.03</v>
      </c>
      <c r="H958" s="1517">
        <f t="shared" si="64"/>
        <v>0.32201872727272723</v>
      </c>
    </row>
    <row r="959" spans="1:8" s="1421" customFormat="1" ht="17.100000000000001" customHeight="1">
      <c r="A959" s="1366"/>
      <c r="B959" s="1472"/>
      <c r="C959" s="2760" t="s">
        <v>546</v>
      </c>
      <c r="D959" s="2378" t="s">
        <v>545</v>
      </c>
      <c r="E959" s="1519">
        <v>50000</v>
      </c>
      <c r="F959" s="2747">
        <v>67650</v>
      </c>
      <c r="G959" s="2746">
        <v>67650</v>
      </c>
      <c r="H959" s="1517">
        <f t="shared" si="64"/>
        <v>1</v>
      </c>
    </row>
    <row r="960" spans="1:8" s="1421" customFormat="1" ht="17.100000000000001" customHeight="1">
      <c r="A960" s="1366"/>
      <c r="B960" s="1472"/>
      <c r="C960" s="2751" t="s">
        <v>540</v>
      </c>
      <c r="D960" s="2759" t="s">
        <v>539</v>
      </c>
      <c r="E960" s="1519">
        <v>20000</v>
      </c>
      <c r="F960" s="2747">
        <v>20634</v>
      </c>
      <c r="G960" s="2746">
        <v>20633.61</v>
      </c>
      <c r="H960" s="1517">
        <f t="shared" si="64"/>
        <v>0.99998109915673161</v>
      </c>
    </row>
    <row r="961" spans="1:8" s="1421" customFormat="1" ht="17.100000000000001" customHeight="1">
      <c r="A961" s="1366"/>
      <c r="B961" s="1472"/>
      <c r="C961" s="2758" t="s">
        <v>538</v>
      </c>
      <c r="D961" s="2757" t="s">
        <v>537</v>
      </c>
      <c r="E961" s="1519">
        <v>0</v>
      </c>
      <c r="F961" s="2747">
        <v>1470</v>
      </c>
      <c r="G961" s="2746">
        <v>1470</v>
      </c>
      <c r="H961" s="1517">
        <f t="shared" si="64"/>
        <v>1</v>
      </c>
    </row>
    <row r="962" spans="1:8" s="1421" customFormat="1" ht="17.100000000000001" customHeight="1">
      <c r="A962" s="1366"/>
      <c r="B962" s="1472"/>
      <c r="C962" s="2756"/>
      <c r="D962" s="2756"/>
      <c r="E962" s="1519"/>
      <c r="F962" s="2747"/>
      <c r="G962" s="2746"/>
      <c r="H962" s="1517"/>
    </row>
    <row r="963" spans="1:8" s="1421" customFormat="1" ht="17.100000000000001" customHeight="1">
      <c r="A963" s="1366"/>
      <c r="B963" s="2537"/>
      <c r="C963" s="5271" t="s">
        <v>489</v>
      </c>
      <c r="D963" s="5254"/>
      <c r="E963" s="1295">
        <f>SUM(E964:E965)</f>
        <v>299800</v>
      </c>
      <c r="F963" s="1295">
        <f>SUM(F964:F965)</f>
        <v>323400</v>
      </c>
      <c r="G963" s="1294">
        <f>SUM(G964:G965)</f>
        <v>323400</v>
      </c>
      <c r="H963" s="1517">
        <f>G963/F963</f>
        <v>1</v>
      </c>
    </row>
    <row r="964" spans="1:8" s="1421" customFormat="1" ht="40.5" customHeight="1">
      <c r="A964" s="1366"/>
      <c r="B964" s="2537"/>
      <c r="C964" s="2755" t="s">
        <v>88</v>
      </c>
      <c r="D964" s="2754" t="s">
        <v>970</v>
      </c>
      <c r="E964" s="1519">
        <v>299800</v>
      </c>
      <c r="F964" s="2747">
        <v>299800</v>
      </c>
      <c r="G964" s="2746">
        <v>299800</v>
      </c>
      <c r="H964" s="1517">
        <f>G964/F964</f>
        <v>1</v>
      </c>
    </row>
    <row r="965" spans="1:8" s="1421" customFormat="1" ht="33.75" customHeight="1">
      <c r="A965" s="1366"/>
      <c r="B965" s="2537"/>
      <c r="C965" s="2736" t="s">
        <v>90</v>
      </c>
      <c r="D965" s="2753" t="s">
        <v>488</v>
      </c>
      <c r="E965" s="1519">
        <v>0</v>
      </c>
      <c r="F965" s="2747">
        <v>23600</v>
      </c>
      <c r="G965" s="2746">
        <v>23600</v>
      </c>
      <c r="H965" s="1517">
        <f>G965/F965</f>
        <v>1</v>
      </c>
    </row>
    <row r="966" spans="1:8" ht="18" customHeight="1">
      <c r="A966" s="1366"/>
      <c r="B966" s="2537"/>
      <c r="C966" s="2537"/>
      <c r="D966" s="2752"/>
      <c r="E966" s="1472"/>
      <c r="F966" s="2747"/>
      <c r="G966" s="2746"/>
      <c r="H966" s="1517"/>
    </row>
    <row r="967" spans="1:8" s="1421" customFormat="1" ht="18" customHeight="1">
      <c r="A967" s="1246"/>
      <c r="B967" s="2113"/>
      <c r="C967" s="5272" t="s">
        <v>526</v>
      </c>
      <c r="D967" s="5273"/>
      <c r="E967" s="1519">
        <f>SUM(E971:E1003)</f>
        <v>14327420</v>
      </c>
      <c r="F967" s="1519">
        <f>SUM(F968:F1003)</f>
        <v>19045655</v>
      </c>
      <c r="G967" s="1518">
        <f>SUM(G968:G1003)</f>
        <v>17218558.849999998</v>
      </c>
      <c r="H967" s="1517">
        <f t="shared" ref="H967:H1003" si="65">G967/F967</f>
        <v>0.90406756029131041</v>
      </c>
    </row>
    <row r="968" spans="1:8" s="1421" customFormat="1" ht="61.5" customHeight="1">
      <c r="A968" s="1246"/>
      <c r="B968" s="2113"/>
      <c r="C968" s="2751" t="s">
        <v>193</v>
      </c>
      <c r="D968" s="2750" t="s">
        <v>833</v>
      </c>
      <c r="E968" s="1519">
        <v>0</v>
      </c>
      <c r="F968" s="2747">
        <v>11770</v>
      </c>
      <c r="G968" s="2746">
        <v>11769.98</v>
      </c>
      <c r="H968" s="1517">
        <f t="shared" si="65"/>
        <v>0.9999983007646559</v>
      </c>
    </row>
    <row r="969" spans="1:8" s="1421" customFormat="1" ht="58.5" hidden="1" customHeight="1">
      <c r="A969" s="1246"/>
      <c r="B969" s="2113"/>
      <c r="C969" s="2751" t="s">
        <v>163</v>
      </c>
      <c r="D969" s="2750" t="s">
        <v>753</v>
      </c>
      <c r="E969" s="1519">
        <v>0</v>
      </c>
      <c r="F969" s="2747"/>
      <c r="G969" s="2746"/>
      <c r="H969" s="1517" t="e">
        <f t="shared" si="65"/>
        <v>#DIV/0!</v>
      </c>
    </row>
    <row r="970" spans="1:8" s="1421" customFormat="1" ht="18" hidden="1" customHeight="1">
      <c r="A970" s="1246"/>
      <c r="B970" s="2113"/>
      <c r="C970" s="2751" t="s">
        <v>341</v>
      </c>
      <c r="D970" s="2750" t="s">
        <v>718</v>
      </c>
      <c r="E970" s="1519">
        <v>0</v>
      </c>
      <c r="F970" s="2747"/>
      <c r="G970" s="2746"/>
      <c r="H970" s="1517" t="e">
        <f t="shared" si="65"/>
        <v>#DIV/0!</v>
      </c>
    </row>
    <row r="971" spans="1:8" s="1421" customFormat="1" ht="18" customHeight="1">
      <c r="A971" s="1246"/>
      <c r="B971" s="2113"/>
      <c r="C971" s="2749" t="s">
        <v>685</v>
      </c>
      <c r="D971" s="2748" t="s">
        <v>565</v>
      </c>
      <c r="E971" s="1519">
        <v>480000</v>
      </c>
      <c r="F971" s="2747">
        <v>480000</v>
      </c>
      <c r="G971" s="2746">
        <v>452355.56</v>
      </c>
      <c r="H971" s="1517">
        <f t="shared" si="65"/>
        <v>0.94240741666666661</v>
      </c>
    </row>
    <row r="972" spans="1:8" s="1421" customFormat="1" ht="18" customHeight="1">
      <c r="A972" s="1369"/>
      <c r="B972" s="1303"/>
      <c r="C972" s="2745" t="s">
        <v>598</v>
      </c>
      <c r="D972" s="2744" t="s">
        <v>565</v>
      </c>
      <c r="E972" s="1519">
        <v>7105</v>
      </c>
      <c r="F972" s="2743">
        <v>7105</v>
      </c>
      <c r="G972" s="2742">
        <v>5603.2</v>
      </c>
      <c r="H972" s="1517">
        <f t="shared" si="65"/>
        <v>0.78862772695285011</v>
      </c>
    </row>
    <row r="973" spans="1:8" s="1421" customFormat="1" ht="18" customHeight="1">
      <c r="A973" s="1246"/>
      <c r="B973" s="2113"/>
      <c r="C973" s="2741" t="s">
        <v>597</v>
      </c>
      <c r="D973" s="2740" t="s">
        <v>565</v>
      </c>
      <c r="E973" s="1519">
        <v>1254</v>
      </c>
      <c r="F973" s="2739">
        <v>1254</v>
      </c>
      <c r="G973" s="2738">
        <v>988.8</v>
      </c>
      <c r="H973" s="1517">
        <f t="shared" si="65"/>
        <v>0.78851674641148317</v>
      </c>
    </row>
    <row r="974" spans="1:8" s="1421" customFormat="1" ht="18" customHeight="1">
      <c r="A974" s="1246"/>
      <c r="B974" s="2113"/>
      <c r="C974" s="2737" t="s">
        <v>683</v>
      </c>
      <c r="D974" s="2692" t="s">
        <v>511</v>
      </c>
      <c r="E974" s="1519">
        <v>83424</v>
      </c>
      <c r="F974" s="2567">
        <v>83424</v>
      </c>
      <c r="G974" s="2566">
        <v>76718.63</v>
      </c>
      <c r="H974" s="1517">
        <f t="shared" si="65"/>
        <v>0.91962301016494064</v>
      </c>
    </row>
    <row r="975" spans="1:8" s="1421" customFormat="1" ht="18" customHeight="1">
      <c r="A975" s="1246"/>
      <c r="B975" s="2113"/>
      <c r="C975" s="2737" t="s">
        <v>594</v>
      </c>
      <c r="D975" s="2692" t="s">
        <v>511</v>
      </c>
      <c r="E975" s="1519">
        <v>1221</v>
      </c>
      <c r="F975" s="2567">
        <v>1221</v>
      </c>
      <c r="G975" s="2566">
        <v>963.19</v>
      </c>
      <c r="H975" s="1517">
        <f t="shared" si="65"/>
        <v>0.78885339885339889</v>
      </c>
    </row>
    <row r="976" spans="1:8" s="1421" customFormat="1" ht="18" customHeight="1">
      <c r="A976" s="1246"/>
      <c r="B976" s="2113"/>
      <c r="C976" s="2737" t="s">
        <v>593</v>
      </c>
      <c r="D976" s="2692" t="s">
        <v>511</v>
      </c>
      <c r="E976" s="1519">
        <v>216</v>
      </c>
      <c r="F976" s="2567">
        <v>216</v>
      </c>
      <c r="G976" s="2566">
        <v>169.97</v>
      </c>
      <c r="H976" s="1517">
        <f t="shared" si="65"/>
        <v>0.78689814814814818</v>
      </c>
    </row>
    <row r="977" spans="1:8" s="1421" customFormat="1" ht="16.5" customHeight="1">
      <c r="A977" s="1332"/>
      <c r="B977" s="1235"/>
      <c r="C977" s="2731" t="s">
        <v>682</v>
      </c>
      <c r="D977" s="2721" t="s">
        <v>509</v>
      </c>
      <c r="E977" s="1519">
        <v>11760</v>
      </c>
      <c r="F977" s="2567">
        <v>11760</v>
      </c>
      <c r="G977" s="2566">
        <v>10934.43</v>
      </c>
      <c r="H977" s="1517">
        <f t="shared" si="65"/>
        <v>0.92979846938775512</v>
      </c>
    </row>
    <row r="978" spans="1:8" s="1421" customFormat="1" ht="16.5" customHeight="1">
      <c r="A978" s="1246"/>
      <c r="B978" s="2113"/>
      <c r="C978" s="1265" t="s">
        <v>592</v>
      </c>
      <c r="D978" s="2628" t="s">
        <v>509</v>
      </c>
      <c r="E978" s="1295">
        <v>173</v>
      </c>
      <c r="F978" s="2301">
        <v>173</v>
      </c>
      <c r="G978" s="1362">
        <v>137.28</v>
      </c>
      <c r="H978" s="1208">
        <f t="shared" si="65"/>
        <v>0.79352601156069369</v>
      </c>
    </row>
    <row r="979" spans="1:8" s="1421" customFormat="1" ht="16.5" customHeight="1">
      <c r="A979" s="1246"/>
      <c r="B979" s="2113"/>
      <c r="C979" s="2731" t="s">
        <v>591</v>
      </c>
      <c r="D979" s="2692" t="s">
        <v>509</v>
      </c>
      <c r="E979" s="1519">
        <v>31</v>
      </c>
      <c r="F979" s="2567">
        <v>31</v>
      </c>
      <c r="G979" s="2566">
        <v>24.22</v>
      </c>
      <c r="H979" s="1517">
        <f t="shared" si="65"/>
        <v>0.78129032258064512</v>
      </c>
    </row>
    <row r="980" spans="1:8" s="1421" customFormat="1" ht="18" customHeight="1">
      <c r="A980" s="1246"/>
      <c r="B980" s="2113"/>
      <c r="C980" s="2731" t="s">
        <v>681</v>
      </c>
      <c r="D980" s="2721" t="s">
        <v>521</v>
      </c>
      <c r="E980" s="1519">
        <v>20000</v>
      </c>
      <c r="F980" s="2567">
        <v>20000</v>
      </c>
      <c r="G980" s="2566">
        <v>0</v>
      </c>
      <c r="H980" s="1517">
        <f t="shared" si="65"/>
        <v>0</v>
      </c>
    </row>
    <row r="981" spans="1:8" s="1421" customFormat="1" ht="18" hidden="1" customHeight="1">
      <c r="A981" s="1246"/>
      <c r="B981" s="2113"/>
      <c r="C981" s="2736" t="s">
        <v>590</v>
      </c>
      <c r="D981" s="2628" t="s">
        <v>521</v>
      </c>
      <c r="E981" s="1519">
        <v>0</v>
      </c>
      <c r="F981" s="2567"/>
      <c r="G981" s="2566"/>
      <c r="H981" s="1517" t="e">
        <f t="shared" si="65"/>
        <v>#DIV/0!</v>
      </c>
    </row>
    <row r="982" spans="1:8" s="1421" customFormat="1" ht="18" hidden="1" customHeight="1">
      <c r="A982" s="1246"/>
      <c r="B982" s="2113"/>
      <c r="C982" s="2735" t="s">
        <v>589</v>
      </c>
      <c r="D982" s="2692" t="s">
        <v>521</v>
      </c>
      <c r="E982" s="1519">
        <v>0</v>
      </c>
      <c r="F982" s="2567"/>
      <c r="G982" s="2566"/>
      <c r="H982" s="1517" t="e">
        <f t="shared" si="65"/>
        <v>#DIV/0!</v>
      </c>
    </row>
    <row r="983" spans="1:8" s="1421" customFormat="1" ht="18" customHeight="1">
      <c r="A983" s="1246"/>
      <c r="B983" s="2113"/>
      <c r="C983" s="2731" t="s">
        <v>680</v>
      </c>
      <c r="D983" s="2692" t="s">
        <v>506</v>
      </c>
      <c r="E983" s="1519">
        <v>200000</v>
      </c>
      <c r="F983" s="2567">
        <v>500000</v>
      </c>
      <c r="G983" s="2566">
        <v>217140</v>
      </c>
      <c r="H983" s="1517">
        <f t="shared" si="65"/>
        <v>0.43428</v>
      </c>
    </row>
    <row r="984" spans="1:8" s="1421" customFormat="1" ht="18" customHeight="1">
      <c r="A984" s="1246"/>
      <c r="B984" s="2113"/>
      <c r="C984" s="2731" t="s">
        <v>588</v>
      </c>
      <c r="D984" s="2692" t="s">
        <v>506</v>
      </c>
      <c r="E984" s="1519">
        <v>10812</v>
      </c>
      <c r="F984" s="2567">
        <v>10812</v>
      </c>
      <c r="G984" s="2566">
        <v>8889.2999999999993</v>
      </c>
      <c r="H984" s="1517">
        <f t="shared" si="65"/>
        <v>0.82216981132075462</v>
      </c>
    </row>
    <row r="985" spans="1:8" s="1421" customFormat="1" ht="18" customHeight="1">
      <c r="A985" s="1246"/>
      <c r="B985" s="2113"/>
      <c r="C985" s="2731" t="s">
        <v>587</v>
      </c>
      <c r="D985" s="2692" t="s">
        <v>506</v>
      </c>
      <c r="E985" s="1519">
        <v>1908</v>
      </c>
      <c r="F985" s="2567">
        <v>1908</v>
      </c>
      <c r="G985" s="2566">
        <v>1568.7</v>
      </c>
      <c r="H985" s="1517">
        <f t="shared" si="65"/>
        <v>0.82216981132075473</v>
      </c>
    </row>
    <row r="986" spans="1:8" s="1421" customFormat="1" ht="18" hidden="1" customHeight="1">
      <c r="A986" s="1246"/>
      <c r="B986" s="2113"/>
      <c r="C986" s="2731" t="s">
        <v>505</v>
      </c>
      <c r="D986" s="2692" t="s">
        <v>504</v>
      </c>
      <c r="E986" s="1519">
        <v>0</v>
      </c>
      <c r="F986" s="2567"/>
      <c r="G986" s="2566"/>
      <c r="H986" s="1517" t="e">
        <f t="shared" si="65"/>
        <v>#DIV/0!</v>
      </c>
    </row>
    <row r="987" spans="1:8" s="1421" customFormat="1" ht="18" customHeight="1">
      <c r="A987" s="1246"/>
      <c r="B987" s="2113"/>
      <c r="C987" s="2731" t="s">
        <v>525</v>
      </c>
      <c r="D987" s="2692" t="s">
        <v>504</v>
      </c>
      <c r="E987" s="1519">
        <v>12745182</v>
      </c>
      <c r="F987" s="2567">
        <v>17151594</v>
      </c>
      <c r="G987" s="2566">
        <v>16166766.689999999</v>
      </c>
      <c r="H987" s="1517">
        <f t="shared" si="65"/>
        <v>0.94258100384139221</v>
      </c>
    </row>
    <row r="988" spans="1:8" s="1421" customFormat="1" ht="18" customHeight="1">
      <c r="A988" s="1246"/>
      <c r="B988" s="2113"/>
      <c r="C988" s="2731" t="s">
        <v>586</v>
      </c>
      <c r="D988" s="2692" t="s">
        <v>504</v>
      </c>
      <c r="E988" s="1519">
        <v>11226</v>
      </c>
      <c r="F988" s="2567">
        <v>11226</v>
      </c>
      <c r="G988" s="2566">
        <v>11224.98</v>
      </c>
      <c r="H988" s="1517">
        <f t="shared" si="65"/>
        <v>0.99990913949759486</v>
      </c>
    </row>
    <row r="989" spans="1:8" s="1421" customFormat="1" ht="18" customHeight="1">
      <c r="A989" s="1246"/>
      <c r="B989" s="2113"/>
      <c r="C989" s="2731" t="s">
        <v>524</v>
      </c>
      <c r="D989" s="2692" t="s">
        <v>504</v>
      </c>
      <c r="E989" s="1519">
        <v>1248</v>
      </c>
      <c r="F989" s="2567">
        <v>1248</v>
      </c>
      <c r="G989" s="2566">
        <v>1247.22</v>
      </c>
      <c r="H989" s="1517">
        <f t="shared" si="65"/>
        <v>0.99937500000000001</v>
      </c>
    </row>
    <row r="990" spans="1:8" s="1421" customFormat="1" ht="18" customHeight="1">
      <c r="A990" s="1246"/>
      <c r="B990" s="2113"/>
      <c r="C990" s="2731" t="s">
        <v>874</v>
      </c>
      <c r="D990" s="2692" t="s">
        <v>735</v>
      </c>
      <c r="E990" s="1519">
        <v>150000</v>
      </c>
      <c r="F990" s="2567">
        <v>140000</v>
      </c>
      <c r="G990" s="2566">
        <v>0</v>
      </c>
      <c r="H990" s="1517">
        <f t="shared" si="65"/>
        <v>0</v>
      </c>
    </row>
    <row r="991" spans="1:8" s="1421" customFormat="1" ht="18" hidden="1" customHeight="1">
      <c r="A991" s="1246"/>
      <c r="B991" s="2113"/>
      <c r="C991" s="2731" t="s">
        <v>737</v>
      </c>
      <c r="D991" s="2692" t="s">
        <v>735</v>
      </c>
      <c r="E991" s="1519">
        <v>0</v>
      </c>
      <c r="F991" s="2567"/>
      <c r="G991" s="2566"/>
      <c r="H991" s="1517" t="e">
        <f t="shared" si="65"/>
        <v>#DIV/0!</v>
      </c>
    </row>
    <row r="992" spans="1:8" s="1421" customFormat="1" ht="18" hidden="1" customHeight="1" thickBot="1">
      <c r="A992" s="1246"/>
      <c r="B992" s="2113"/>
      <c r="C992" s="2731" t="s">
        <v>736</v>
      </c>
      <c r="D992" s="2692" t="s">
        <v>735</v>
      </c>
      <c r="E992" s="1519">
        <v>0</v>
      </c>
      <c r="F992" s="2567"/>
      <c r="G992" s="2566"/>
      <c r="H992" s="1517" t="e">
        <f t="shared" si="65"/>
        <v>#DIV/0!</v>
      </c>
    </row>
    <row r="993" spans="1:8" s="1421" customFormat="1" ht="18" customHeight="1">
      <c r="A993" s="1332"/>
      <c r="B993" s="2113"/>
      <c r="C993" s="2731" t="s">
        <v>706</v>
      </c>
      <c r="D993" s="2734" t="s">
        <v>545</v>
      </c>
      <c r="E993" s="1519">
        <v>500000</v>
      </c>
      <c r="F993" s="2567">
        <v>500000</v>
      </c>
      <c r="G993" s="2566">
        <v>187370</v>
      </c>
      <c r="H993" s="1517">
        <f t="shared" si="65"/>
        <v>0.37474000000000002</v>
      </c>
    </row>
    <row r="994" spans="1:8" s="1421" customFormat="1" ht="18" customHeight="1">
      <c r="A994" s="1246"/>
      <c r="B994" s="1235"/>
      <c r="C994" s="1265" t="s">
        <v>675</v>
      </c>
      <c r="D994" s="2628" t="s">
        <v>541</v>
      </c>
      <c r="E994" s="1295">
        <v>5000</v>
      </c>
      <c r="F994" s="2301">
        <v>13500</v>
      </c>
      <c r="G994" s="1362">
        <v>8228.7999999999993</v>
      </c>
      <c r="H994" s="1208">
        <f t="shared" si="65"/>
        <v>0.60954074074074072</v>
      </c>
    </row>
    <row r="995" spans="1:8" s="1421" customFormat="1" ht="16.5" hidden="1" customHeight="1">
      <c r="A995" s="1246"/>
      <c r="B995" s="2113"/>
      <c r="C995" s="2731" t="s">
        <v>585</v>
      </c>
      <c r="D995" s="2692" t="s">
        <v>541</v>
      </c>
      <c r="E995" s="1519">
        <v>0</v>
      </c>
      <c r="F995" s="2567"/>
      <c r="G995" s="2566"/>
      <c r="H995" s="1517" t="e">
        <f t="shared" si="65"/>
        <v>#DIV/0!</v>
      </c>
    </row>
    <row r="996" spans="1:8" s="1421" customFormat="1" ht="19.5" hidden="1" customHeight="1">
      <c r="A996" s="1246"/>
      <c r="B996" s="2113"/>
      <c r="C996" s="2731" t="s">
        <v>584</v>
      </c>
      <c r="D996" s="2692" t="s">
        <v>541</v>
      </c>
      <c r="E996" s="1519">
        <v>0</v>
      </c>
      <c r="F996" s="2567"/>
      <c r="G996" s="2566"/>
      <c r="H996" s="1517" t="e">
        <f t="shared" si="65"/>
        <v>#DIV/0!</v>
      </c>
    </row>
    <row r="997" spans="1:8" s="1421" customFormat="1" ht="18" hidden="1" customHeight="1">
      <c r="A997" s="1246"/>
      <c r="B997" s="2113"/>
      <c r="C997" s="2731" t="s">
        <v>540</v>
      </c>
      <c r="D997" s="2672" t="s">
        <v>539</v>
      </c>
      <c r="E997" s="1519">
        <v>0</v>
      </c>
      <c r="F997" s="2567"/>
      <c r="G997" s="2566"/>
      <c r="H997" s="1517" t="e">
        <f t="shared" si="65"/>
        <v>#DIV/0!</v>
      </c>
    </row>
    <row r="998" spans="1:8" s="1421" customFormat="1" ht="16.5" customHeight="1">
      <c r="A998" s="1246"/>
      <c r="B998" s="2113"/>
      <c r="C998" s="2731" t="s">
        <v>969</v>
      </c>
      <c r="D998" s="2672" t="s">
        <v>539</v>
      </c>
      <c r="E998" s="1519">
        <v>80000</v>
      </c>
      <c r="F998" s="2567">
        <v>80000</v>
      </c>
      <c r="G998" s="2566">
        <v>51499.45</v>
      </c>
      <c r="H998" s="1517">
        <f t="shared" si="65"/>
        <v>0.64374312499999997</v>
      </c>
    </row>
    <row r="999" spans="1:8" s="1421" customFormat="1" ht="16.5" hidden="1" customHeight="1">
      <c r="A999" s="1246"/>
      <c r="B999" s="2113"/>
      <c r="C999" s="2731" t="s">
        <v>583</v>
      </c>
      <c r="D999" s="2672" t="s">
        <v>539</v>
      </c>
      <c r="E999" s="1519">
        <v>0</v>
      </c>
      <c r="F999" s="2567"/>
      <c r="G999" s="2566"/>
      <c r="H999" s="1517" t="e">
        <f t="shared" si="65"/>
        <v>#DIV/0!</v>
      </c>
    </row>
    <row r="1000" spans="1:8" s="1421" customFormat="1" ht="16.5" hidden="1" customHeight="1">
      <c r="A1000" s="1246"/>
      <c r="B1000" s="2113"/>
      <c r="C1000" s="2731" t="s">
        <v>582</v>
      </c>
      <c r="D1000" s="2672" t="s">
        <v>539</v>
      </c>
      <c r="E1000" s="1519">
        <v>0</v>
      </c>
      <c r="F1000" s="2567"/>
      <c r="G1000" s="2566"/>
      <c r="H1000" s="1517" t="e">
        <f t="shared" si="65"/>
        <v>#DIV/0!</v>
      </c>
    </row>
    <row r="1001" spans="1:8" s="1421" customFormat="1" ht="51">
      <c r="A1001" s="1246"/>
      <c r="B1001" s="2113"/>
      <c r="C1001" s="2731" t="s">
        <v>767</v>
      </c>
      <c r="D1001" s="2733" t="s">
        <v>618</v>
      </c>
      <c r="E1001" s="1519">
        <v>0</v>
      </c>
      <c r="F1001" s="2727">
        <v>53</v>
      </c>
      <c r="G1001" s="2726">
        <v>53</v>
      </c>
      <c r="H1001" s="1517">
        <f t="shared" si="65"/>
        <v>1</v>
      </c>
    </row>
    <row r="1002" spans="1:8" s="1421" customFormat="1" ht="20.25" customHeight="1">
      <c r="A1002" s="1246"/>
      <c r="B1002" s="2113"/>
      <c r="C1002" s="2731" t="s">
        <v>766</v>
      </c>
      <c r="D1002" s="2732" t="s">
        <v>662</v>
      </c>
      <c r="E1002" s="1519">
        <v>15000</v>
      </c>
      <c r="F1002" s="2727">
        <v>15000</v>
      </c>
      <c r="G1002" s="2726">
        <v>2470</v>
      </c>
      <c r="H1002" s="1517">
        <f t="shared" si="65"/>
        <v>0.16466666666666666</v>
      </c>
    </row>
    <row r="1003" spans="1:8" s="1421" customFormat="1" ht="16.5" customHeight="1">
      <c r="A1003" s="1246"/>
      <c r="B1003" s="2113"/>
      <c r="C1003" s="2731" t="s">
        <v>705</v>
      </c>
      <c r="D1003" s="2730" t="s">
        <v>561</v>
      </c>
      <c r="E1003" s="1519">
        <v>1860</v>
      </c>
      <c r="F1003" s="2727">
        <v>3360</v>
      </c>
      <c r="G1003" s="2726">
        <v>2435.4499999999998</v>
      </c>
      <c r="H1003" s="1517">
        <f t="shared" si="65"/>
        <v>0.72483630952380951</v>
      </c>
    </row>
    <row r="1004" spans="1:8" s="1421" customFormat="1" ht="14.25" customHeight="1">
      <c r="A1004" s="1246"/>
      <c r="B1004" s="2113"/>
      <c r="C1004" s="2729"/>
      <c r="D1004" s="2728"/>
      <c r="E1004" s="1519"/>
      <c r="F1004" s="2727"/>
      <c r="G1004" s="2726"/>
      <c r="H1004" s="1517"/>
    </row>
    <row r="1005" spans="1:8" s="1421" customFormat="1" ht="17.100000000000001" customHeight="1">
      <c r="A1005" s="1246"/>
      <c r="B1005" s="2113"/>
      <c r="C1005" s="5274" t="s">
        <v>487</v>
      </c>
      <c r="D1005" s="5275"/>
      <c r="E1005" s="2725">
        <f>SUM(E1006)</f>
        <v>434769</v>
      </c>
      <c r="F1005" s="2725">
        <f>SUM(F1006)</f>
        <v>269852</v>
      </c>
      <c r="G1005" s="2724">
        <f>SUM(G1006)</f>
        <v>215703</v>
      </c>
      <c r="H1005" s="1520">
        <f t="shared" ref="H1005:H1011" si="66">G1005/F1005</f>
        <v>0.79933815572980749</v>
      </c>
    </row>
    <row r="1006" spans="1:8" s="1421" customFormat="1" ht="17.100000000000001" customHeight="1">
      <c r="A1006" s="1246"/>
      <c r="B1006" s="2113"/>
      <c r="C1006" s="5276" t="s">
        <v>486</v>
      </c>
      <c r="D1006" s="5277"/>
      <c r="E1006" s="1783">
        <f>SUM(E1007:E1008)</f>
        <v>434769</v>
      </c>
      <c r="F1006" s="1783">
        <f>SUM(F1007:F1008)</f>
        <v>269852</v>
      </c>
      <c r="G1006" s="1784">
        <f>SUM(G1007:G1008)</f>
        <v>215703</v>
      </c>
      <c r="H1006" s="1517">
        <f t="shared" si="66"/>
        <v>0.79933815572980749</v>
      </c>
    </row>
    <row r="1007" spans="1:8" s="1421" customFormat="1" ht="17.100000000000001" customHeight="1">
      <c r="A1007" s="1246"/>
      <c r="B1007" s="2113"/>
      <c r="C1007" s="2693" t="s">
        <v>644</v>
      </c>
      <c r="D1007" s="2692" t="s">
        <v>643</v>
      </c>
      <c r="E1007" s="1783">
        <v>220000</v>
      </c>
      <c r="F1007" s="2567">
        <v>220000</v>
      </c>
      <c r="G1007" s="2566">
        <v>215703</v>
      </c>
      <c r="H1007" s="1517">
        <f t="shared" si="66"/>
        <v>0.98046818181818185</v>
      </c>
    </row>
    <row r="1008" spans="1:8" s="1421" customFormat="1" ht="17.100000000000001" customHeight="1">
      <c r="A1008" s="1246"/>
      <c r="B1008" s="1246"/>
      <c r="C1008" s="2693" t="s">
        <v>670</v>
      </c>
      <c r="D1008" s="2692" t="s">
        <v>643</v>
      </c>
      <c r="E1008" s="1783">
        <v>214769</v>
      </c>
      <c r="F1008" s="2567">
        <v>49852</v>
      </c>
      <c r="G1008" s="2566">
        <v>0</v>
      </c>
      <c r="H1008" s="1517">
        <f t="shared" si="66"/>
        <v>0</v>
      </c>
    </row>
    <row r="1009" spans="1:8" s="1421" customFormat="1" ht="17.100000000000001" hidden="1" customHeight="1">
      <c r="A1009" s="1246"/>
      <c r="B1009" s="1246"/>
      <c r="C1009" s="2693" t="s">
        <v>722</v>
      </c>
      <c r="D1009" s="2692" t="s">
        <v>643</v>
      </c>
      <c r="E1009" s="1783">
        <v>0</v>
      </c>
      <c r="F1009" s="2567"/>
      <c r="G1009" s="2566"/>
      <c r="H1009" s="1517" t="e">
        <f t="shared" si="66"/>
        <v>#DIV/0!</v>
      </c>
    </row>
    <row r="1010" spans="1:8" s="1421" customFormat="1" ht="17.100000000000001" hidden="1" customHeight="1">
      <c r="A1010" s="1246"/>
      <c r="B1010" s="1246"/>
      <c r="C1010" s="2693" t="s">
        <v>669</v>
      </c>
      <c r="D1010" s="2692" t="s">
        <v>643</v>
      </c>
      <c r="E1010" s="1783">
        <v>0</v>
      </c>
      <c r="F1010" s="2567"/>
      <c r="G1010" s="2566"/>
      <c r="H1010" s="1517" t="e">
        <f t="shared" si="66"/>
        <v>#DIV/0!</v>
      </c>
    </row>
    <row r="1011" spans="1:8" s="1421" customFormat="1" ht="27" hidden="1" customHeight="1">
      <c r="A1011" s="1246"/>
      <c r="B1011" s="1246"/>
      <c r="C1011" s="2693" t="s">
        <v>575</v>
      </c>
      <c r="D1011" s="2692" t="s">
        <v>574</v>
      </c>
      <c r="E1011" s="1783">
        <v>0</v>
      </c>
      <c r="F1011" s="2567"/>
      <c r="G1011" s="2566"/>
      <c r="H1011" s="1517" t="e">
        <f t="shared" si="66"/>
        <v>#DIV/0!</v>
      </c>
    </row>
    <row r="1012" spans="1:8" s="1421" customFormat="1" ht="13.5" customHeight="1">
      <c r="A1012" s="1246"/>
      <c r="B1012" s="1246"/>
      <c r="C1012" s="2723"/>
      <c r="D1012" s="2722"/>
      <c r="E1012" s="1783"/>
      <c r="F1012" s="2567"/>
      <c r="G1012" s="2566"/>
      <c r="H1012" s="1517"/>
    </row>
    <row r="1013" spans="1:8" s="1421" customFormat="1" ht="16.5" customHeight="1">
      <c r="A1013" s="1246"/>
      <c r="B1013" s="1246"/>
      <c r="C1013" s="5278" t="s">
        <v>580</v>
      </c>
      <c r="D1013" s="5279"/>
      <c r="E1013" s="1538">
        <f>SUM(E1014)</f>
        <v>214769</v>
      </c>
      <c r="F1013" s="1538">
        <f>SUM(F1014)</f>
        <v>49852</v>
      </c>
      <c r="G1013" s="1537">
        <f>SUM(G1014)</f>
        <v>0</v>
      </c>
      <c r="H1013" s="1517">
        <f t="shared" ref="H1013:H1039" si="67">G1013/F1013</f>
        <v>0</v>
      </c>
    </row>
    <row r="1014" spans="1:8" s="1421" customFormat="1" ht="17.100000000000001" customHeight="1" thickBot="1">
      <c r="A1014" s="1368"/>
      <c r="B1014" s="1369"/>
      <c r="C1014" s="2687" t="s">
        <v>670</v>
      </c>
      <c r="D1014" s="2721" t="s">
        <v>576</v>
      </c>
      <c r="E1014" s="1519">
        <v>214769</v>
      </c>
      <c r="F1014" s="2567">
        <v>49852</v>
      </c>
      <c r="G1014" s="2566">
        <v>0</v>
      </c>
      <c r="H1014" s="1517">
        <f t="shared" si="67"/>
        <v>0</v>
      </c>
    </row>
    <row r="1015" spans="1:8" ht="17.100000000000001" hidden="1" customHeight="1">
      <c r="A1015" s="1413"/>
      <c r="B1015" s="1413"/>
      <c r="C1015" s="2720" t="s">
        <v>722</v>
      </c>
      <c r="D1015" s="2719" t="s">
        <v>643</v>
      </c>
      <c r="E1015" s="1466">
        <v>0</v>
      </c>
      <c r="F1015" s="2392"/>
      <c r="G1015" s="1417"/>
      <c r="H1015" s="1416" t="e">
        <f t="shared" si="67"/>
        <v>#DIV/0!</v>
      </c>
    </row>
    <row r="1016" spans="1:8" ht="17.100000000000001" hidden="1" customHeight="1">
      <c r="A1016" s="1413"/>
      <c r="B1016" s="1413"/>
      <c r="C1016" s="2718" t="s">
        <v>669</v>
      </c>
      <c r="D1016" s="2717" t="s">
        <v>643</v>
      </c>
      <c r="E1016" s="2716">
        <v>0</v>
      </c>
      <c r="F1016" s="2585"/>
      <c r="G1016" s="2584"/>
      <c r="H1016" s="1578" t="e">
        <f t="shared" si="67"/>
        <v>#DIV/0!</v>
      </c>
    </row>
    <row r="1017" spans="1:8" ht="27.75" hidden="1" customHeight="1" thickBot="1">
      <c r="A1017" s="1413"/>
      <c r="B1017" s="1413"/>
      <c r="C1017" s="2718" t="s">
        <v>575</v>
      </c>
      <c r="D1017" s="2717" t="s">
        <v>574</v>
      </c>
      <c r="E1017" s="2716">
        <v>0</v>
      </c>
      <c r="F1017" s="2715"/>
      <c r="G1017" s="2714"/>
      <c r="H1017" s="2699" t="e">
        <f t="shared" si="67"/>
        <v>#DIV/0!</v>
      </c>
    </row>
    <row r="1018" spans="1:8" ht="17.100000000000001" customHeight="1" thickBot="1">
      <c r="A1018" s="1413"/>
      <c r="B1018" s="2193" t="s">
        <v>968</v>
      </c>
      <c r="C1018" s="1447"/>
      <c r="D1018" s="1837" t="s">
        <v>198</v>
      </c>
      <c r="E1018" s="2713">
        <f t="shared" ref="E1018:G1019" si="68">SUM(E1019)</f>
        <v>0</v>
      </c>
      <c r="F1018" s="2713">
        <f t="shared" si="68"/>
        <v>922840</v>
      </c>
      <c r="G1018" s="2712">
        <f t="shared" si="68"/>
        <v>908333.07</v>
      </c>
      <c r="H1018" s="1254">
        <f t="shared" si="67"/>
        <v>0.98428012439859558</v>
      </c>
    </row>
    <row r="1019" spans="1:8" ht="17.100000000000001" customHeight="1">
      <c r="A1019" s="1413"/>
      <c r="B1019" s="5280"/>
      <c r="C1019" s="5195" t="s">
        <v>490</v>
      </c>
      <c r="D1019" s="5196"/>
      <c r="E1019" s="2583">
        <f t="shared" si="68"/>
        <v>0</v>
      </c>
      <c r="F1019" s="2583">
        <f t="shared" si="68"/>
        <v>922840</v>
      </c>
      <c r="G1019" s="2582">
        <f t="shared" si="68"/>
        <v>908333.07</v>
      </c>
      <c r="H1019" s="1237">
        <f t="shared" si="67"/>
        <v>0.98428012439859558</v>
      </c>
    </row>
    <row r="1020" spans="1:8" ht="17.100000000000001" customHeight="1">
      <c r="A1020" s="1413"/>
      <c r="B1020" s="5280"/>
      <c r="C1020" s="5262" t="s">
        <v>514</v>
      </c>
      <c r="D1020" s="5263"/>
      <c r="E1020" s="2705">
        <f>SUM(E1024)</f>
        <v>0</v>
      </c>
      <c r="F1020" s="2705">
        <f>SUM(F1024)</f>
        <v>922840</v>
      </c>
      <c r="G1020" s="2711">
        <f>SUM(G1024)</f>
        <v>908333.07</v>
      </c>
      <c r="H1020" s="1517">
        <f t="shared" si="67"/>
        <v>0.98428012439859558</v>
      </c>
    </row>
    <row r="1021" spans="1:8" ht="17.100000000000001" hidden="1" customHeight="1">
      <c r="A1021" s="1413"/>
      <c r="B1021" s="5280"/>
      <c r="C1021" s="5264" t="s">
        <v>513</v>
      </c>
      <c r="D1021" s="5265"/>
      <c r="E1021" s="2705">
        <v>0</v>
      </c>
      <c r="F1021" s="2705">
        <v>0</v>
      </c>
      <c r="G1021" s="2711">
        <v>0</v>
      </c>
      <c r="H1021" s="1517" t="e">
        <f t="shared" si="67"/>
        <v>#DIV/0!</v>
      </c>
    </row>
    <row r="1022" spans="1:8" ht="17.100000000000001" hidden="1" customHeight="1">
      <c r="A1022" s="1413"/>
      <c r="B1022" s="5280"/>
      <c r="C1022" s="2693" t="s">
        <v>522</v>
      </c>
      <c r="D1022" s="2692" t="s">
        <v>521</v>
      </c>
      <c r="E1022" s="2705">
        <v>0</v>
      </c>
      <c r="F1022" s="2705">
        <v>0</v>
      </c>
      <c r="G1022" s="2711">
        <v>0</v>
      </c>
      <c r="H1022" s="1517" t="e">
        <f t="shared" si="67"/>
        <v>#DIV/0!</v>
      </c>
    </row>
    <row r="1023" spans="1:8" ht="17.100000000000001" hidden="1" customHeight="1">
      <c r="A1023" s="1413"/>
      <c r="B1023" s="5280"/>
      <c r="C1023" s="2696"/>
      <c r="D1023" s="2695"/>
      <c r="E1023" s="1783"/>
      <c r="F1023" s="1783"/>
      <c r="G1023" s="1784"/>
      <c r="H1023" s="1517" t="e">
        <f t="shared" si="67"/>
        <v>#DIV/0!</v>
      </c>
    </row>
    <row r="1024" spans="1:8" ht="17.100000000000001" customHeight="1">
      <c r="A1024" s="1413"/>
      <c r="B1024" s="5280"/>
      <c r="C1024" s="5278" t="s">
        <v>508</v>
      </c>
      <c r="D1024" s="5281"/>
      <c r="E1024" s="2710">
        <f>SUM(E1025:E1028)</f>
        <v>0</v>
      </c>
      <c r="F1024" s="2710">
        <f>SUM(F1025:F1028)</f>
        <v>922840</v>
      </c>
      <c r="G1024" s="2709">
        <f>SUM(G1025:G1028)</f>
        <v>908333.07</v>
      </c>
      <c r="H1024" s="1536">
        <f t="shared" si="67"/>
        <v>0.98428012439859558</v>
      </c>
    </row>
    <row r="1025" spans="1:8" ht="17.100000000000001" customHeight="1">
      <c r="A1025" s="1413"/>
      <c r="B1025" s="5280"/>
      <c r="C1025" s="2693" t="s">
        <v>558</v>
      </c>
      <c r="D1025" s="2708" t="s">
        <v>557</v>
      </c>
      <c r="E1025" s="2705">
        <v>0</v>
      </c>
      <c r="F1025" s="2567">
        <v>552728</v>
      </c>
      <c r="G1025" s="2566">
        <v>552728</v>
      </c>
      <c r="H1025" s="1517">
        <f t="shared" si="67"/>
        <v>1</v>
      </c>
    </row>
    <row r="1026" spans="1:8" ht="17.100000000000001" customHeight="1">
      <c r="A1026" s="1413"/>
      <c r="B1026" s="5280"/>
      <c r="C1026" s="2693" t="s">
        <v>505</v>
      </c>
      <c r="D1026" s="2692" t="s">
        <v>504</v>
      </c>
      <c r="E1026" s="2705">
        <v>0</v>
      </c>
      <c r="F1026" s="2567">
        <v>344566</v>
      </c>
      <c r="G1026" s="2566">
        <v>332538.62</v>
      </c>
      <c r="H1026" s="1517">
        <f t="shared" si="67"/>
        <v>0.9650941183982169</v>
      </c>
    </row>
    <row r="1027" spans="1:8" ht="17.100000000000001" customHeight="1">
      <c r="A1027" s="1413"/>
      <c r="B1027" s="5280"/>
      <c r="C1027" s="2707" t="s">
        <v>747</v>
      </c>
      <c r="D1027" s="2706" t="s">
        <v>735</v>
      </c>
      <c r="E1027" s="2705">
        <v>0</v>
      </c>
      <c r="F1027" s="2567">
        <v>25246</v>
      </c>
      <c r="G1027" s="2566">
        <v>22847.25</v>
      </c>
      <c r="H1027" s="1517">
        <f t="shared" si="67"/>
        <v>0.90498494811059182</v>
      </c>
    </row>
    <row r="1028" spans="1:8" ht="17.100000000000001" customHeight="1" thickBot="1">
      <c r="A1028" s="1413"/>
      <c r="B1028" s="5280"/>
      <c r="C1028" s="2683" t="s">
        <v>967</v>
      </c>
      <c r="D1028" s="2672" t="s">
        <v>966</v>
      </c>
      <c r="E1028" s="2705">
        <v>0</v>
      </c>
      <c r="F1028" s="2567">
        <v>300</v>
      </c>
      <c r="G1028" s="2566">
        <v>219.2</v>
      </c>
      <c r="H1028" s="1517">
        <f t="shared" si="67"/>
        <v>0.73066666666666658</v>
      </c>
    </row>
    <row r="1029" spans="1:8" ht="17.100000000000001" hidden="1" customHeight="1">
      <c r="A1029" s="1413"/>
      <c r="B1029" s="1844"/>
      <c r="C1029" s="1413"/>
      <c r="D1029" s="2704"/>
      <c r="E1029" s="2703"/>
      <c r="F1029" s="2585"/>
      <c r="G1029" s="2584"/>
      <c r="H1029" s="1578" t="e">
        <f t="shared" si="67"/>
        <v>#DIV/0!</v>
      </c>
    </row>
    <row r="1030" spans="1:8" ht="17.100000000000001" hidden="1" customHeight="1">
      <c r="A1030" s="1413"/>
      <c r="B1030" s="1844"/>
      <c r="C1030" s="5258" t="s">
        <v>487</v>
      </c>
      <c r="D1030" s="5259"/>
      <c r="E1030" s="1774">
        <v>0</v>
      </c>
      <c r="F1030" s="2585"/>
      <c r="G1030" s="2584"/>
      <c r="H1030" s="1578" t="e">
        <f t="shared" si="67"/>
        <v>#DIV/0!</v>
      </c>
    </row>
    <row r="1031" spans="1:8" ht="17.100000000000001" hidden="1" customHeight="1">
      <c r="A1031" s="1413"/>
      <c r="B1031" s="1844"/>
      <c r="C1031" s="5260" t="s">
        <v>486</v>
      </c>
      <c r="D1031" s="5261"/>
      <c r="E1031" s="2703">
        <v>0</v>
      </c>
      <c r="F1031" s="2585"/>
      <c r="G1031" s="2584"/>
      <c r="H1031" s="1578" t="e">
        <f t="shared" si="67"/>
        <v>#DIV/0!</v>
      </c>
    </row>
    <row r="1032" spans="1:8" ht="17.100000000000001" hidden="1" customHeight="1" thickBot="1">
      <c r="A1032" s="1413"/>
      <c r="B1032" s="1844"/>
      <c r="C1032" s="2702" t="s">
        <v>644</v>
      </c>
      <c r="D1032" s="2701" t="s">
        <v>643</v>
      </c>
      <c r="E1032" s="2700">
        <v>0</v>
      </c>
      <c r="F1032" s="2585"/>
      <c r="G1032" s="2584"/>
      <c r="H1032" s="2699" t="e">
        <f t="shared" si="67"/>
        <v>#DIV/0!</v>
      </c>
    </row>
    <row r="1033" spans="1:8" s="1421" customFormat="1" ht="15" customHeight="1" thickBot="1">
      <c r="A1033" s="1332"/>
      <c r="B1033" s="2193" t="s">
        <v>965</v>
      </c>
      <c r="C1033" s="1447"/>
      <c r="D1033" s="1837" t="s">
        <v>200</v>
      </c>
      <c r="E1033" s="2698">
        <f>SUM(E1034)</f>
        <v>225000</v>
      </c>
      <c r="F1033" s="2698">
        <f>SUM(F1034)</f>
        <v>231861</v>
      </c>
      <c r="G1033" s="2697">
        <f>SUM(G1034)</f>
        <v>231856.1</v>
      </c>
      <c r="H1033" s="1254">
        <f t="shared" si="67"/>
        <v>0.9999788666485524</v>
      </c>
    </row>
    <row r="1034" spans="1:8" s="1421" customFormat="1" ht="15.75" customHeight="1">
      <c r="A1034" s="1246"/>
      <c r="B1034" s="2555"/>
      <c r="C1034" s="4884" t="s">
        <v>490</v>
      </c>
      <c r="D1034" s="4885"/>
      <c r="E1034" s="2678">
        <f>SUM(E1035,E1050)</f>
        <v>225000</v>
      </c>
      <c r="F1034" s="2678">
        <f>SUM(F1035,F1050)</f>
        <v>231861</v>
      </c>
      <c r="G1034" s="2677">
        <f>SUM(G1035,G1050)</f>
        <v>231856.1</v>
      </c>
      <c r="H1034" s="1237">
        <f t="shared" si="67"/>
        <v>0.9999788666485524</v>
      </c>
    </row>
    <row r="1035" spans="1:8" s="1421" customFormat="1" ht="16.5" customHeight="1">
      <c r="A1035" s="1246"/>
      <c r="B1035" s="2537"/>
      <c r="C1035" s="5262" t="s">
        <v>514</v>
      </c>
      <c r="D1035" s="5263"/>
      <c r="E1035" s="1783">
        <f>SUM(E1036,E1042)</f>
        <v>218000</v>
      </c>
      <c r="F1035" s="1783">
        <f>SUM(F1036,F1042)</f>
        <v>226906</v>
      </c>
      <c r="G1035" s="1784">
        <f>SUM(G1036,G1042)</f>
        <v>226901.77000000002</v>
      </c>
      <c r="H1035" s="1517">
        <f t="shared" si="67"/>
        <v>0.99998135791913845</v>
      </c>
    </row>
    <row r="1036" spans="1:8" s="1421" customFormat="1" ht="16.5" customHeight="1">
      <c r="A1036" s="1246"/>
      <c r="B1036" s="2537"/>
      <c r="C1036" s="5264" t="s">
        <v>513</v>
      </c>
      <c r="D1036" s="5265"/>
      <c r="E1036" s="1538">
        <f>SUM(E1037:E1040)</f>
        <v>160000</v>
      </c>
      <c r="F1036" s="1538">
        <f>SUM(F1037:F1040)</f>
        <v>189651</v>
      </c>
      <c r="G1036" s="1537">
        <f>SUM(G1037:G1040)</f>
        <v>189650.00000000003</v>
      </c>
      <c r="H1036" s="1536">
        <f t="shared" si="67"/>
        <v>0.99999472715672488</v>
      </c>
    </row>
    <row r="1037" spans="1:8" s="1421" customFormat="1" ht="16.5" customHeight="1">
      <c r="A1037" s="1246"/>
      <c r="B1037" s="2537"/>
      <c r="C1037" s="2694" t="s">
        <v>566</v>
      </c>
      <c r="D1037" s="2692" t="s">
        <v>565</v>
      </c>
      <c r="E1037" s="1519">
        <v>132063</v>
      </c>
      <c r="F1037" s="2567">
        <v>159893</v>
      </c>
      <c r="G1037" s="2566">
        <v>159892.64000000001</v>
      </c>
      <c r="H1037" s="1517">
        <f t="shared" si="67"/>
        <v>0.99999774849430567</v>
      </c>
    </row>
    <row r="1038" spans="1:8" s="1421" customFormat="1" ht="18" customHeight="1">
      <c r="A1038" s="1246"/>
      <c r="B1038" s="2537"/>
      <c r="C1038" s="2693" t="s">
        <v>512</v>
      </c>
      <c r="D1038" s="2692" t="s">
        <v>511</v>
      </c>
      <c r="E1038" s="1519">
        <v>22701</v>
      </c>
      <c r="F1038" s="2567">
        <v>27320</v>
      </c>
      <c r="G1038" s="2566">
        <v>27319.82</v>
      </c>
      <c r="H1038" s="1517">
        <f t="shared" si="67"/>
        <v>0.99999341142020493</v>
      </c>
    </row>
    <row r="1039" spans="1:8" s="1421" customFormat="1" ht="17.25" customHeight="1">
      <c r="A1039" s="1246"/>
      <c r="B1039" s="2537"/>
      <c r="C1039" s="2693" t="s">
        <v>510</v>
      </c>
      <c r="D1039" s="2692" t="s">
        <v>509</v>
      </c>
      <c r="E1039" s="1519">
        <v>3236</v>
      </c>
      <c r="F1039" s="2567">
        <v>2438</v>
      </c>
      <c r="G1039" s="2566">
        <v>2437.54</v>
      </c>
      <c r="H1039" s="1517">
        <f t="shared" si="67"/>
        <v>0.99981132075471701</v>
      </c>
    </row>
    <row r="1040" spans="1:8" s="1421" customFormat="1" ht="17.25" customHeight="1">
      <c r="A1040" s="1246"/>
      <c r="B1040" s="2537"/>
      <c r="C1040" s="2693" t="s">
        <v>522</v>
      </c>
      <c r="D1040" s="2692" t="s">
        <v>521</v>
      </c>
      <c r="E1040" s="1519">
        <v>2000</v>
      </c>
      <c r="F1040" s="2567">
        <v>0</v>
      </c>
      <c r="G1040" s="2566">
        <v>0</v>
      </c>
      <c r="H1040" s="1517"/>
    </row>
    <row r="1041" spans="1:8" s="1421" customFormat="1" ht="16.5" customHeight="1">
      <c r="A1041" s="1332"/>
      <c r="B1041" s="2537"/>
      <c r="C1041" s="2691"/>
      <c r="D1041" s="2690"/>
      <c r="E1041" s="1783"/>
      <c r="F1041" s="2567"/>
      <c r="G1041" s="2566"/>
      <c r="H1041" s="1517"/>
    </row>
    <row r="1042" spans="1:8" s="1421" customFormat="1" ht="16.5" customHeight="1">
      <c r="A1042" s="1246"/>
      <c r="B1042" s="1472"/>
      <c r="C1042" s="5176" t="s">
        <v>508</v>
      </c>
      <c r="D1042" s="5176"/>
      <c r="E1042" s="2675">
        <f>SUM(E1043:E1048)</f>
        <v>58000</v>
      </c>
      <c r="F1042" s="2675">
        <f>SUM(F1043:F1048)</f>
        <v>37255</v>
      </c>
      <c r="G1042" s="2674">
        <f>SUM(G1043:G1048)</f>
        <v>37251.770000000004</v>
      </c>
      <c r="H1042" s="1536">
        <f>G1042/F1042</f>
        <v>0.99991330022815739</v>
      </c>
    </row>
    <row r="1043" spans="1:8" s="1421" customFormat="1" ht="17.25" customHeight="1">
      <c r="A1043" s="1246"/>
      <c r="B1043" s="1472"/>
      <c r="C1043" s="2689" t="s">
        <v>507</v>
      </c>
      <c r="D1043" s="2688" t="s">
        <v>506</v>
      </c>
      <c r="E1043" s="1783">
        <v>27000</v>
      </c>
      <c r="F1043" s="2567">
        <v>24527</v>
      </c>
      <c r="G1043" s="2566">
        <v>24526.2</v>
      </c>
      <c r="H1043" s="1517">
        <f>G1043/F1043</f>
        <v>0.99996738288416853</v>
      </c>
    </row>
    <row r="1044" spans="1:8" s="1421" customFormat="1" ht="17.25" customHeight="1">
      <c r="A1044" s="1246"/>
      <c r="B1044" s="1472"/>
      <c r="C1044" s="2689" t="s">
        <v>558</v>
      </c>
      <c r="D1044" s="2688" t="s">
        <v>557</v>
      </c>
      <c r="E1044" s="1783">
        <v>1000</v>
      </c>
      <c r="F1044" s="2567">
        <v>1000</v>
      </c>
      <c r="G1044" s="2566">
        <v>999.61</v>
      </c>
      <c r="H1044" s="1517">
        <f>G1044/F1044</f>
        <v>0.99961</v>
      </c>
    </row>
    <row r="1045" spans="1:8" s="1421" customFormat="1" ht="16.5" customHeight="1">
      <c r="A1045" s="1246"/>
      <c r="B1045" s="1472"/>
      <c r="C1045" s="2687" t="s">
        <v>505</v>
      </c>
      <c r="D1045" s="2686" t="s">
        <v>504</v>
      </c>
      <c r="E1045" s="1783">
        <v>24000</v>
      </c>
      <c r="F1045" s="2567">
        <v>10126</v>
      </c>
      <c r="G1045" s="2566">
        <v>10124.379999999999</v>
      </c>
      <c r="H1045" s="1517">
        <f>G1045/F1045</f>
        <v>0.99984001580090842</v>
      </c>
    </row>
    <row r="1046" spans="1:8" s="1421" customFormat="1" ht="16.5" customHeight="1">
      <c r="A1046" s="1246"/>
      <c r="B1046" s="1472"/>
      <c r="C1046" s="1443" t="s">
        <v>546</v>
      </c>
      <c r="D1046" s="1395" t="s">
        <v>545</v>
      </c>
      <c r="E1046" s="1789">
        <v>2000</v>
      </c>
      <c r="F1046" s="2567">
        <v>0</v>
      </c>
      <c r="G1046" s="2566">
        <v>0</v>
      </c>
      <c r="H1046" s="1517"/>
    </row>
    <row r="1047" spans="1:8" s="1421" customFormat="1" ht="16.5" customHeight="1">
      <c r="A1047" s="1246"/>
      <c r="B1047" s="1472"/>
      <c r="C1047" s="2685" t="s">
        <v>542</v>
      </c>
      <c r="D1047" s="2684" t="s">
        <v>541</v>
      </c>
      <c r="E1047" s="1783">
        <v>2000</v>
      </c>
      <c r="F1047" s="2567">
        <v>0</v>
      </c>
      <c r="G1047" s="2566">
        <v>0</v>
      </c>
      <c r="H1047" s="1517"/>
    </row>
    <row r="1048" spans="1:8" s="1421" customFormat="1" ht="16.5" customHeight="1">
      <c r="A1048" s="1246"/>
      <c r="B1048" s="1472"/>
      <c r="C1048" s="2683" t="s">
        <v>532</v>
      </c>
      <c r="D1048" s="2682" t="s">
        <v>662</v>
      </c>
      <c r="E1048" s="1783">
        <v>2000</v>
      </c>
      <c r="F1048" s="2567">
        <v>1602</v>
      </c>
      <c r="G1048" s="2566">
        <v>1601.58</v>
      </c>
      <c r="H1048" s="1517">
        <f>G1048/F1048</f>
        <v>0.9997378277153558</v>
      </c>
    </row>
    <row r="1049" spans="1:8" s="1421" customFormat="1" ht="16.5" customHeight="1">
      <c r="A1049" s="1246"/>
      <c r="B1049" s="1245"/>
      <c r="C1049" s="1274"/>
      <c r="D1049" s="1273"/>
      <c r="E1049" s="1783"/>
      <c r="F1049" s="2567"/>
      <c r="G1049" s="2566"/>
      <c r="H1049" s="1517"/>
    </row>
    <row r="1050" spans="1:8" s="1421" customFormat="1" ht="14.25" customHeight="1">
      <c r="A1050" s="1246"/>
      <c r="B1050" s="1245"/>
      <c r="C1050" s="5266" t="s">
        <v>842</v>
      </c>
      <c r="D1050" s="5267"/>
      <c r="E1050" s="1789">
        <f>SUM(E1051)</f>
        <v>7000</v>
      </c>
      <c r="F1050" s="1789">
        <f>SUM(F1051)</f>
        <v>4955</v>
      </c>
      <c r="G1050" s="1804">
        <f>SUM(G1051)</f>
        <v>4954.33</v>
      </c>
      <c r="H1050" s="1517">
        <f t="shared" ref="H1050:H1055" si="69">G1050/F1050</f>
        <v>0.99986478304742687</v>
      </c>
    </row>
    <row r="1051" spans="1:8" s="1421" customFormat="1" ht="18.75" customHeight="1" thickBot="1">
      <c r="A1051" s="1368"/>
      <c r="B1051" s="1467"/>
      <c r="C1051" s="2533" t="s">
        <v>528</v>
      </c>
      <c r="D1051" s="2681" t="s">
        <v>527</v>
      </c>
      <c r="E1051" s="2680">
        <v>7000</v>
      </c>
      <c r="F1051" s="1227">
        <v>4955</v>
      </c>
      <c r="G1051" s="1226">
        <v>4954.33</v>
      </c>
      <c r="H1051" s="1199">
        <f t="shared" si="69"/>
        <v>0.99986478304742687</v>
      </c>
    </row>
    <row r="1052" spans="1:8" s="1225" customFormat="1" ht="17.100000000000001" customHeight="1" thickBot="1">
      <c r="A1052" s="4977"/>
      <c r="B1052" s="2104" t="s">
        <v>964</v>
      </c>
      <c r="C1052" s="2103"/>
      <c r="D1052" s="2102" t="s">
        <v>49</v>
      </c>
      <c r="E1052" s="1316">
        <f>SUM(E1053,E1152)</f>
        <v>41712784</v>
      </c>
      <c r="F1052" s="1316">
        <f>SUM(F1053,F1152)</f>
        <v>29568873</v>
      </c>
      <c r="G1052" s="1315">
        <f>SUM(G1053,G1152)</f>
        <v>25966458.609999999</v>
      </c>
      <c r="H1052" s="1254">
        <f t="shared" si="69"/>
        <v>0.87816869482986382</v>
      </c>
    </row>
    <row r="1053" spans="1:8" s="1225" customFormat="1" ht="17.100000000000001" customHeight="1">
      <c r="A1053" s="4977"/>
      <c r="B1053" s="2679"/>
      <c r="C1053" s="4884" t="s">
        <v>490</v>
      </c>
      <c r="D1053" s="4885"/>
      <c r="E1053" s="2678">
        <f>SUM(E1054,E1078,E1083,E1086)</f>
        <v>12553376</v>
      </c>
      <c r="F1053" s="2678">
        <f>SUM(F1054,F1078,F1083,F1086)</f>
        <v>15367379</v>
      </c>
      <c r="G1053" s="2677">
        <f>SUM(G1054,G1078,G1083,G1086)</f>
        <v>12191130.360000001</v>
      </c>
      <c r="H1053" s="1237">
        <f t="shared" si="69"/>
        <v>0.79331227270440852</v>
      </c>
    </row>
    <row r="1054" spans="1:8" s="1225" customFormat="1" ht="17.100000000000001" customHeight="1">
      <c r="A1054" s="1246"/>
      <c r="B1054" s="2659"/>
      <c r="C1054" s="5243" t="s">
        <v>514</v>
      </c>
      <c r="D1054" s="5244"/>
      <c r="E1054" s="1789">
        <f>SUM(E1055,E1063)</f>
        <v>8253450</v>
      </c>
      <c r="F1054" s="1789">
        <f>SUM(F1055,F1063)</f>
        <v>7586979</v>
      </c>
      <c r="G1054" s="1804">
        <f>SUM(G1055,G1063)</f>
        <v>6130286.4799999995</v>
      </c>
      <c r="H1054" s="1517">
        <f t="shared" si="69"/>
        <v>0.80800098168190526</v>
      </c>
    </row>
    <row r="1055" spans="1:8" s="1225" customFormat="1" ht="17.100000000000001" customHeight="1">
      <c r="A1055" s="1246"/>
      <c r="B1055" s="2659"/>
      <c r="C1055" s="5245" t="s">
        <v>513</v>
      </c>
      <c r="D1055" s="5246"/>
      <c r="E1055" s="2675">
        <f>SUM(E1056:E1061)</f>
        <v>284500</v>
      </c>
      <c r="F1055" s="2675">
        <f>SUM(F1056:F1061)</f>
        <v>32500</v>
      </c>
      <c r="G1055" s="2674">
        <f>SUM(G1056:G1061)</f>
        <v>18500</v>
      </c>
      <c r="H1055" s="1536">
        <f t="shared" si="69"/>
        <v>0.56923076923076921</v>
      </c>
    </row>
    <row r="1056" spans="1:8" s="1225" customFormat="1" ht="17.100000000000001" customHeight="1">
      <c r="A1056" s="1246"/>
      <c r="B1056" s="2659"/>
      <c r="C1056" s="2652" t="s">
        <v>566</v>
      </c>
      <c r="D1056" s="2661" t="s">
        <v>565</v>
      </c>
      <c r="E1056" s="1789">
        <v>150000</v>
      </c>
      <c r="F1056" s="2567">
        <v>0</v>
      </c>
      <c r="G1056" s="2566">
        <v>0</v>
      </c>
      <c r="H1056" s="1517"/>
    </row>
    <row r="1057" spans="1:8" s="1225" customFormat="1" ht="17.100000000000001" customHeight="1">
      <c r="A1057" s="1246"/>
      <c r="B1057" s="2659"/>
      <c r="C1057" s="2652" t="s">
        <v>564</v>
      </c>
      <c r="D1057" s="2661" t="s">
        <v>563</v>
      </c>
      <c r="E1057" s="1789">
        <v>20000</v>
      </c>
      <c r="F1057" s="2567">
        <v>0</v>
      </c>
      <c r="G1057" s="2566">
        <v>0</v>
      </c>
      <c r="H1057" s="1517"/>
    </row>
    <row r="1058" spans="1:8" s="1225" customFormat="1" ht="17.100000000000001" customHeight="1">
      <c r="A1058" s="1246"/>
      <c r="B1058" s="2659"/>
      <c r="C1058" s="2652" t="s">
        <v>512</v>
      </c>
      <c r="D1058" s="2661" t="s">
        <v>511</v>
      </c>
      <c r="E1058" s="1789">
        <v>26000</v>
      </c>
      <c r="F1058" s="2567">
        <v>0</v>
      </c>
      <c r="G1058" s="2566">
        <v>0</v>
      </c>
      <c r="H1058" s="1517"/>
    </row>
    <row r="1059" spans="1:8" s="1225" customFormat="1" ht="17.100000000000001" customHeight="1">
      <c r="A1059" s="1246"/>
      <c r="B1059" s="2659"/>
      <c r="C1059" s="2652" t="s">
        <v>510</v>
      </c>
      <c r="D1059" s="2661" t="s">
        <v>509</v>
      </c>
      <c r="E1059" s="1789">
        <v>4000</v>
      </c>
      <c r="F1059" s="2567">
        <v>0</v>
      </c>
      <c r="G1059" s="2566">
        <v>0</v>
      </c>
      <c r="H1059" s="1517"/>
    </row>
    <row r="1060" spans="1:8" s="1225" customFormat="1" ht="17.100000000000001" customHeight="1">
      <c r="A1060" s="1246"/>
      <c r="B1060" s="2659"/>
      <c r="C1060" s="2652" t="s">
        <v>522</v>
      </c>
      <c r="D1060" s="2661" t="s">
        <v>521</v>
      </c>
      <c r="E1060" s="1789">
        <v>84000</v>
      </c>
      <c r="F1060" s="2567">
        <v>32500</v>
      </c>
      <c r="G1060" s="2566">
        <v>18500</v>
      </c>
      <c r="H1060" s="1517">
        <f>G1060/F1060</f>
        <v>0.56923076923076921</v>
      </c>
    </row>
    <row r="1061" spans="1:8" s="1225" customFormat="1" ht="17.100000000000001" customHeight="1">
      <c r="A1061" s="1246"/>
      <c r="B1061" s="2659"/>
      <c r="C1061" s="2652" t="s">
        <v>562</v>
      </c>
      <c r="D1061" s="2661" t="s">
        <v>561</v>
      </c>
      <c r="E1061" s="1789">
        <v>500</v>
      </c>
      <c r="F1061" s="2567">
        <v>0</v>
      </c>
      <c r="G1061" s="2566">
        <v>0</v>
      </c>
      <c r="H1061" s="1517"/>
    </row>
    <row r="1062" spans="1:8" s="1225" customFormat="1" ht="17.100000000000001" customHeight="1">
      <c r="A1062" s="1246"/>
      <c r="B1062" s="2659"/>
      <c r="C1062" s="1310"/>
      <c r="D1062" s="2676"/>
      <c r="E1062" s="1789"/>
      <c r="F1062" s="2585"/>
      <c r="G1062" s="2584"/>
      <c r="H1062" s="1578"/>
    </row>
    <row r="1063" spans="1:8" s="1225" customFormat="1" ht="17.100000000000001" customHeight="1">
      <c r="A1063" s="1332"/>
      <c r="B1063" s="2419"/>
      <c r="C1063" s="5247" t="s">
        <v>508</v>
      </c>
      <c r="D1063" s="5248"/>
      <c r="E1063" s="2675">
        <f>SUM(E1064:E1076)</f>
        <v>7968950</v>
      </c>
      <c r="F1063" s="2675">
        <f>SUM(F1064:F1076)</f>
        <v>7554479</v>
      </c>
      <c r="G1063" s="2674">
        <f>SUM(G1064:G1076)</f>
        <v>6111786.4799999995</v>
      </c>
      <c r="H1063" s="2116">
        <f>G1063/F1063</f>
        <v>0.80902819109034518</v>
      </c>
    </row>
    <row r="1064" spans="1:8" s="1225" customFormat="1" ht="17.100000000000001" customHeight="1">
      <c r="A1064" s="1246"/>
      <c r="B1064" s="2659"/>
      <c r="C1064" s="2652" t="s">
        <v>507</v>
      </c>
      <c r="D1064" s="2661" t="s">
        <v>506</v>
      </c>
      <c r="E1064" s="1783">
        <v>95000</v>
      </c>
      <c r="F1064" s="2567">
        <v>47073</v>
      </c>
      <c r="G1064" s="2566">
        <v>40565.31</v>
      </c>
      <c r="H1064" s="1517">
        <f>G1064/F1064</f>
        <v>0.86175323433815554</v>
      </c>
    </row>
    <row r="1065" spans="1:8" s="1225" customFormat="1" ht="17.100000000000001" customHeight="1">
      <c r="A1065" s="1246"/>
      <c r="B1065" s="2659"/>
      <c r="C1065" s="2652" t="s">
        <v>558</v>
      </c>
      <c r="D1065" s="2661" t="s">
        <v>557</v>
      </c>
      <c r="E1065" s="1783">
        <v>1500</v>
      </c>
      <c r="F1065" s="2567">
        <v>0</v>
      </c>
      <c r="G1065" s="2566">
        <v>0</v>
      </c>
      <c r="H1065" s="1517"/>
    </row>
    <row r="1066" spans="1:8" s="1225" customFormat="1" ht="17.100000000000001" customHeight="1">
      <c r="A1066" s="1246"/>
      <c r="B1066" s="2659"/>
      <c r="C1066" s="2652" t="s">
        <v>505</v>
      </c>
      <c r="D1066" s="2661" t="s">
        <v>504</v>
      </c>
      <c r="E1066" s="1783">
        <v>6900969</v>
      </c>
      <c r="F1066" s="2567">
        <f>6796558-445339</f>
        <v>6351219</v>
      </c>
      <c r="G1066" s="2566">
        <f>5461704.19-445338.19</f>
        <v>5016366</v>
      </c>
      <c r="H1066" s="1517">
        <f>G1066/F1066</f>
        <v>0.78982727567731481</v>
      </c>
    </row>
    <row r="1067" spans="1:8" s="1225" customFormat="1" ht="17.100000000000001" customHeight="1">
      <c r="A1067" s="1246"/>
      <c r="B1067" s="2659"/>
      <c r="C1067" s="2652" t="s">
        <v>548</v>
      </c>
      <c r="D1067" s="2628" t="s">
        <v>547</v>
      </c>
      <c r="E1067" s="1783">
        <v>5000</v>
      </c>
      <c r="F1067" s="2567">
        <v>0</v>
      </c>
      <c r="G1067" s="2566">
        <v>0</v>
      </c>
      <c r="H1067" s="1517"/>
    </row>
    <row r="1068" spans="1:8" s="1225" customFormat="1" ht="17.100000000000001" customHeight="1">
      <c r="A1068" s="1246"/>
      <c r="B1068" s="2659"/>
      <c r="C1068" s="2652" t="s">
        <v>747</v>
      </c>
      <c r="D1068" s="2661" t="s">
        <v>735</v>
      </c>
      <c r="E1068" s="1783">
        <v>13640</v>
      </c>
      <c r="F1068" s="2567">
        <v>11154</v>
      </c>
      <c r="G1068" s="2566">
        <v>6633.5</v>
      </c>
      <c r="H1068" s="1517">
        <f t="shared" ref="H1068:H1075" si="70">G1068/F1068</f>
        <v>0.59471938318092166</v>
      </c>
    </row>
    <row r="1069" spans="1:8" s="1225" customFormat="1" ht="17.100000000000001" customHeight="1">
      <c r="A1069" s="1246"/>
      <c r="B1069" s="2659"/>
      <c r="C1069" s="2652" t="s">
        <v>546</v>
      </c>
      <c r="D1069" s="2661" t="s">
        <v>545</v>
      </c>
      <c r="E1069" s="1783">
        <v>447700</v>
      </c>
      <c r="F1069" s="2567">
        <v>232144</v>
      </c>
      <c r="G1069" s="2566">
        <v>144857.1</v>
      </c>
      <c r="H1069" s="1517">
        <f t="shared" si="70"/>
        <v>0.62399674340064792</v>
      </c>
    </row>
    <row r="1070" spans="1:8" s="1225" customFormat="1" ht="17.100000000000001" customHeight="1">
      <c r="A1070" s="1246"/>
      <c r="B1070" s="2659"/>
      <c r="C1070" s="2652" t="s">
        <v>542</v>
      </c>
      <c r="D1070" s="2661" t="s">
        <v>541</v>
      </c>
      <c r="E1070" s="1783">
        <v>4000</v>
      </c>
      <c r="F1070" s="2567">
        <v>2000</v>
      </c>
      <c r="G1070" s="2566">
        <v>0</v>
      </c>
      <c r="H1070" s="1517">
        <f t="shared" si="70"/>
        <v>0</v>
      </c>
    </row>
    <row r="1071" spans="1:8" s="1225" customFormat="1" ht="17.100000000000001" customHeight="1">
      <c r="A1071" s="1246"/>
      <c r="B1071" s="2659"/>
      <c r="C1071" s="2652" t="s">
        <v>540</v>
      </c>
      <c r="D1071" s="2661" t="s">
        <v>539</v>
      </c>
      <c r="E1071" s="1783">
        <v>8000</v>
      </c>
      <c r="F1071" s="2567">
        <v>1500</v>
      </c>
      <c r="G1071" s="2566">
        <v>1091.43</v>
      </c>
      <c r="H1071" s="1517">
        <f t="shared" si="70"/>
        <v>0.72762000000000004</v>
      </c>
    </row>
    <row r="1072" spans="1:8" s="1225" customFormat="1" ht="17.100000000000001" customHeight="1">
      <c r="A1072" s="1246"/>
      <c r="B1072" s="2659"/>
      <c r="C1072" s="2652" t="s">
        <v>538</v>
      </c>
      <c r="D1072" s="2661" t="s">
        <v>537</v>
      </c>
      <c r="E1072" s="1783">
        <v>373027</v>
      </c>
      <c r="F1072" s="2567">
        <v>371379</v>
      </c>
      <c r="G1072" s="2566">
        <v>371377.36</v>
      </c>
      <c r="H1072" s="1517">
        <f t="shared" si="70"/>
        <v>0.99999558402602184</v>
      </c>
    </row>
    <row r="1073" spans="1:8" s="1225" customFormat="1" ht="17.100000000000001" customHeight="1">
      <c r="A1073" s="1246"/>
      <c r="B1073" s="2659"/>
      <c r="C1073" s="2652" t="s">
        <v>963</v>
      </c>
      <c r="D1073" s="2661" t="s">
        <v>962</v>
      </c>
      <c r="E1073" s="1783">
        <v>63000</v>
      </c>
      <c r="F1073" s="2567">
        <v>59135</v>
      </c>
      <c r="G1073" s="2566">
        <v>59135</v>
      </c>
      <c r="H1073" s="1517">
        <f t="shared" si="70"/>
        <v>1</v>
      </c>
    </row>
    <row r="1074" spans="1:8" s="1225" customFormat="1" ht="17.100000000000001" customHeight="1">
      <c r="A1074" s="1246"/>
      <c r="B1074" s="2659"/>
      <c r="C1074" s="2652" t="s">
        <v>903</v>
      </c>
      <c r="D1074" s="2661" t="s">
        <v>902</v>
      </c>
      <c r="E1074" s="1783">
        <v>0</v>
      </c>
      <c r="F1074" s="2567">
        <v>365488</v>
      </c>
      <c r="G1074" s="2566">
        <v>365487.78</v>
      </c>
      <c r="H1074" s="1517">
        <f t="shared" si="70"/>
        <v>0.99999939806505278</v>
      </c>
    </row>
    <row r="1075" spans="1:8" s="1225" customFormat="1" ht="15.75" customHeight="1">
      <c r="A1075" s="1246"/>
      <c r="B1075" s="2659"/>
      <c r="C1075" s="2652" t="s">
        <v>746</v>
      </c>
      <c r="D1075" s="2661" t="s">
        <v>726</v>
      </c>
      <c r="E1075" s="1783">
        <v>17114</v>
      </c>
      <c r="F1075" s="2567">
        <v>113387</v>
      </c>
      <c r="G1075" s="2566">
        <v>106273</v>
      </c>
      <c r="H1075" s="1517">
        <f t="shared" si="70"/>
        <v>0.9372591214160354</v>
      </c>
    </row>
    <row r="1076" spans="1:8" s="1225" customFormat="1" ht="15.75" customHeight="1">
      <c r="A1076" s="1246"/>
      <c r="B1076" s="2659"/>
      <c r="C1076" s="2667" t="s">
        <v>532</v>
      </c>
      <c r="D1076" s="2666" t="s">
        <v>662</v>
      </c>
      <c r="E1076" s="2599">
        <v>40000</v>
      </c>
      <c r="F1076" s="2598">
        <v>0</v>
      </c>
      <c r="G1076" s="2597">
        <v>0</v>
      </c>
      <c r="H1076" s="2596"/>
    </row>
    <row r="1077" spans="1:8" s="1225" customFormat="1" ht="15.75" customHeight="1">
      <c r="A1077" s="1246"/>
      <c r="B1077" s="2659"/>
      <c r="C1077" s="2673"/>
      <c r="D1077" s="2672"/>
      <c r="E1077" s="2599"/>
      <c r="F1077" s="2651"/>
      <c r="G1077" s="2650"/>
      <c r="H1077" s="2660"/>
    </row>
    <row r="1078" spans="1:8" s="1225" customFormat="1" ht="16.5" customHeight="1">
      <c r="A1078" s="1246"/>
      <c r="B1078" s="2659"/>
      <c r="C1078" s="5249" t="s">
        <v>489</v>
      </c>
      <c r="D1078" s="5250"/>
      <c r="E1078" s="2671">
        <f>SUM(E1079)</f>
        <v>0</v>
      </c>
      <c r="F1078" s="2671">
        <f>SUM(F1079)</f>
        <v>23625</v>
      </c>
      <c r="G1078" s="2670">
        <f>SUM(G1079)</f>
        <v>23625</v>
      </c>
      <c r="H1078" s="2596">
        <f>G1078/F1078</f>
        <v>1</v>
      </c>
    </row>
    <row r="1079" spans="1:8" s="1225" customFormat="1" ht="38.25">
      <c r="A1079" s="1246"/>
      <c r="B1079" s="2659"/>
      <c r="C1079" s="2669" t="s">
        <v>90</v>
      </c>
      <c r="D1079" s="2668" t="s">
        <v>488</v>
      </c>
      <c r="E1079" s="2599">
        <v>0</v>
      </c>
      <c r="F1079" s="2598">
        <v>23625</v>
      </c>
      <c r="G1079" s="2597">
        <v>23625</v>
      </c>
      <c r="H1079" s="2596">
        <f>G1079/F1079</f>
        <v>1</v>
      </c>
    </row>
    <row r="1080" spans="1:8" s="1225" customFormat="1" ht="38.25" hidden="1" customHeight="1">
      <c r="A1080" s="1246"/>
      <c r="B1080" s="2659"/>
      <c r="C1080" s="2667" t="s">
        <v>961</v>
      </c>
      <c r="D1080" s="2666" t="s">
        <v>960</v>
      </c>
      <c r="E1080" s="1783">
        <v>0</v>
      </c>
      <c r="F1080" s="2585"/>
      <c r="G1080" s="2584"/>
      <c r="H1080" s="1578" t="e">
        <f>G1080/F1080</f>
        <v>#DIV/0!</v>
      </c>
    </row>
    <row r="1081" spans="1:8" s="1225" customFormat="1" ht="15" hidden="1" customHeight="1">
      <c r="A1081" s="1246"/>
      <c r="B1081" s="2659"/>
      <c r="C1081" s="2652" t="s">
        <v>532</v>
      </c>
      <c r="D1081" s="2665" t="s">
        <v>662</v>
      </c>
      <c r="E1081" s="1783">
        <v>0</v>
      </c>
      <c r="F1081" s="2585"/>
      <c r="G1081" s="2584"/>
      <c r="H1081" s="1578" t="e">
        <f>G1081/F1081</f>
        <v>#DIV/0!</v>
      </c>
    </row>
    <row r="1082" spans="1:8" s="1225" customFormat="1" ht="12.75" customHeight="1">
      <c r="A1082" s="1369"/>
      <c r="B1082" s="2638"/>
      <c r="C1082" s="2664"/>
      <c r="D1082" s="2663"/>
      <c r="E1082" s="2599"/>
      <c r="F1082" s="2651"/>
      <c r="G1082" s="2650"/>
      <c r="H1082" s="2660"/>
    </row>
    <row r="1083" spans="1:8" s="1225" customFormat="1" ht="17.100000000000001" customHeight="1">
      <c r="A1083" s="1246"/>
      <c r="B1083" s="2659"/>
      <c r="C1083" s="5249" t="s">
        <v>842</v>
      </c>
      <c r="D1083" s="5250"/>
      <c r="E1083" s="1789">
        <f>SUM(E1084)</f>
        <v>25153</v>
      </c>
      <c r="F1083" s="1789">
        <f>SUM(F1084)</f>
        <v>25153</v>
      </c>
      <c r="G1083" s="1804">
        <f>SUM(G1084)</f>
        <v>1228.1199999999999</v>
      </c>
      <c r="H1083" s="1208">
        <f>G1083/F1083</f>
        <v>4.8825984971971527E-2</v>
      </c>
    </row>
    <row r="1084" spans="1:8" s="1225" customFormat="1" ht="17.100000000000001" customHeight="1">
      <c r="A1084" s="1246"/>
      <c r="B1084" s="2659"/>
      <c r="C1084" s="2652" t="s">
        <v>528</v>
      </c>
      <c r="D1084" s="2661" t="s">
        <v>527</v>
      </c>
      <c r="E1084" s="2599">
        <v>25153</v>
      </c>
      <c r="F1084" s="2598">
        <v>25153</v>
      </c>
      <c r="G1084" s="2597">
        <v>1228.1199999999999</v>
      </c>
      <c r="H1084" s="2596">
        <f>G1084/F1084</f>
        <v>4.8825984971971527E-2</v>
      </c>
    </row>
    <row r="1085" spans="1:8" s="1225" customFormat="1" ht="17.100000000000001" customHeight="1">
      <c r="A1085" s="1246"/>
      <c r="B1085" s="2419"/>
      <c r="C1085" s="5251"/>
      <c r="D1085" s="5252"/>
      <c r="E1085" s="2599"/>
      <c r="F1085" s="2651"/>
      <c r="G1085" s="2650"/>
      <c r="H1085" s="2660"/>
    </row>
    <row r="1086" spans="1:8" s="1225" customFormat="1" ht="17.100000000000001" customHeight="1">
      <c r="A1086" s="1332"/>
      <c r="B1086" s="2659"/>
      <c r="C1086" s="5253" t="s">
        <v>526</v>
      </c>
      <c r="D1086" s="5254"/>
      <c r="E1086" s="1789">
        <f>SUM(E1087:E1150)</f>
        <v>4274773</v>
      </c>
      <c r="F1086" s="1789">
        <f>SUM(F1087:F1150)</f>
        <v>7731622</v>
      </c>
      <c r="G1086" s="1804">
        <f>SUM(G1087:G1150)</f>
        <v>6035990.7600000016</v>
      </c>
      <c r="H1086" s="1208">
        <f t="shared" ref="H1086:H1131" si="71">G1086/F1086</f>
        <v>0.78068880760078563</v>
      </c>
    </row>
    <row r="1087" spans="1:8" s="1225" customFormat="1" ht="64.5" customHeight="1">
      <c r="A1087" s="1246"/>
      <c r="B1087" s="2659"/>
      <c r="C1087" s="2656" t="s">
        <v>202</v>
      </c>
      <c r="D1087" s="2657" t="s">
        <v>833</v>
      </c>
      <c r="E1087" s="2599">
        <v>501117</v>
      </c>
      <c r="F1087" s="2598">
        <v>479585</v>
      </c>
      <c r="G1087" s="2597">
        <v>381619</v>
      </c>
      <c r="H1087" s="2596">
        <f t="shared" si="71"/>
        <v>0.79572755611622548</v>
      </c>
    </row>
    <row r="1088" spans="1:8" s="1225" customFormat="1" ht="65.25" hidden="1" customHeight="1">
      <c r="A1088" s="1246"/>
      <c r="B1088" s="2659"/>
      <c r="C1088" s="2656" t="s">
        <v>193</v>
      </c>
      <c r="D1088" s="2657" t="s">
        <v>833</v>
      </c>
      <c r="E1088" s="2599">
        <v>0</v>
      </c>
      <c r="F1088" s="2598"/>
      <c r="G1088" s="2597"/>
      <c r="H1088" s="2596" t="e">
        <f t="shared" si="71"/>
        <v>#DIV/0!</v>
      </c>
    </row>
    <row r="1089" spans="1:8" s="1225" customFormat="1" ht="65.25" customHeight="1">
      <c r="A1089" s="1332"/>
      <c r="B1089" s="2419"/>
      <c r="C1089" s="2656" t="s">
        <v>350</v>
      </c>
      <c r="D1089" s="2655" t="s">
        <v>833</v>
      </c>
      <c r="E1089" s="2599">
        <v>30658</v>
      </c>
      <c r="F1089" s="2598">
        <v>30036</v>
      </c>
      <c r="G1089" s="2597">
        <v>24102</v>
      </c>
      <c r="H1089" s="2596">
        <f t="shared" si="71"/>
        <v>0.8024370755093887</v>
      </c>
    </row>
    <row r="1090" spans="1:8" s="1225" customFormat="1" ht="52.5" customHeight="1">
      <c r="A1090" s="1246"/>
      <c r="B1090" s="2659"/>
      <c r="C1090" s="2658" t="s">
        <v>279</v>
      </c>
      <c r="D1090" s="2657" t="s">
        <v>889</v>
      </c>
      <c r="E1090" s="1789">
        <v>298291</v>
      </c>
      <c r="F1090" s="2301">
        <v>581544</v>
      </c>
      <c r="G1090" s="1362">
        <v>347729.16</v>
      </c>
      <c r="H1090" s="1208">
        <f t="shared" si="71"/>
        <v>0.59794127357517224</v>
      </c>
    </row>
    <row r="1091" spans="1:8" s="1225" customFormat="1" ht="52.5" customHeight="1">
      <c r="A1091" s="1332"/>
      <c r="B1091" s="2419"/>
      <c r="C1091" s="2656" t="s">
        <v>196</v>
      </c>
      <c r="D1091" s="2655" t="s">
        <v>889</v>
      </c>
      <c r="E1091" s="2599">
        <v>18064</v>
      </c>
      <c r="F1091" s="2598">
        <v>35217</v>
      </c>
      <c r="G1091" s="2597">
        <v>21057.74</v>
      </c>
      <c r="H1091" s="2596">
        <f t="shared" si="71"/>
        <v>0.59794247096572684</v>
      </c>
    </row>
    <row r="1092" spans="1:8" s="1225" customFormat="1" ht="52.5" hidden="1" customHeight="1">
      <c r="A1092" s="1246"/>
      <c r="B1092" s="2419"/>
      <c r="C1092" s="2654" t="s">
        <v>354</v>
      </c>
      <c r="D1092" s="2595" t="s">
        <v>719</v>
      </c>
      <c r="E1092" s="1789">
        <v>0</v>
      </c>
      <c r="F1092" s="2598"/>
      <c r="G1092" s="2597"/>
      <c r="H1092" s="2596" t="e">
        <f t="shared" si="71"/>
        <v>#DIV/0!</v>
      </c>
    </row>
    <row r="1093" spans="1:8" s="1225" customFormat="1" ht="52.5" hidden="1" customHeight="1">
      <c r="A1093" s="1246"/>
      <c r="B1093" s="2419"/>
      <c r="C1093" s="2653" t="s">
        <v>293</v>
      </c>
      <c r="D1093" s="2595" t="s">
        <v>719</v>
      </c>
      <c r="E1093" s="2599">
        <v>0</v>
      </c>
      <c r="F1093" s="2598"/>
      <c r="G1093" s="2597"/>
      <c r="H1093" s="2596" t="e">
        <f t="shared" si="71"/>
        <v>#DIV/0!</v>
      </c>
    </row>
    <row r="1094" spans="1:8" s="1225" customFormat="1" ht="22.5" customHeight="1">
      <c r="A1094" s="1332"/>
      <c r="B1094" s="2419"/>
      <c r="C1094" s="2653" t="s">
        <v>341</v>
      </c>
      <c r="D1094" s="2595" t="s">
        <v>718</v>
      </c>
      <c r="E1094" s="2599">
        <v>0</v>
      </c>
      <c r="F1094" s="2598">
        <v>282870</v>
      </c>
      <c r="G1094" s="2597">
        <v>282870</v>
      </c>
      <c r="H1094" s="2596">
        <f t="shared" si="71"/>
        <v>1</v>
      </c>
    </row>
    <row r="1095" spans="1:8" s="1225" customFormat="1" ht="19.5" customHeight="1">
      <c r="A1095" s="1246"/>
      <c r="B1095" s="2419"/>
      <c r="C1095" s="2653" t="s">
        <v>294</v>
      </c>
      <c r="D1095" s="2595" t="s">
        <v>718</v>
      </c>
      <c r="E1095" s="2599">
        <v>0</v>
      </c>
      <c r="F1095" s="2598">
        <v>17130</v>
      </c>
      <c r="G1095" s="2597">
        <v>17130</v>
      </c>
      <c r="H1095" s="2596">
        <f t="shared" si="71"/>
        <v>1</v>
      </c>
    </row>
    <row r="1096" spans="1:8" s="1225" customFormat="1" ht="15.75" hidden="1" customHeight="1">
      <c r="A1096" s="1246"/>
      <c r="B1096" s="2419"/>
      <c r="C1096" s="2653" t="s">
        <v>745</v>
      </c>
      <c r="D1096" s="2595" t="s">
        <v>718</v>
      </c>
      <c r="E1096" s="2599">
        <v>0</v>
      </c>
      <c r="F1096" s="2598"/>
      <c r="G1096" s="2597"/>
      <c r="H1096" s="2596" t="e">
        <f t="shared" si="71"/>
        <v>#DIV/0!</v>
      </c>
    </row>
    <row r="1097" spans="1:8" s="1225" customFormat="1" ht="15.75" customHeight="1">
      <c r="A1097" s="1246"/>
      <c r="B1097" s="2419"/>
      <c r="C1097" s="2331" t="s">
        <v>685</v>
      </c>
      <c r="D1097" s="2643" t="s">
        <v>565</v>
      </c>
      <c r="E1097" s="2599">
        <v>143500</v>
      </c>
      <c r="F1097" s="2598">
        <v>256237</v>
      </c>
      <c r="G1097" s="2597">
        <v>158726.26999999999</v>
      </c>
      <c r="H1097" s="2596">
        <f t="shared" si="71"/>
        <v>0.61945101605154596</v>
      </c>
    </row>
    <row r="1098" spans="1:8" s="1225" customFormat="1" ht="17.100000000000001" customHeight="1">
      <c r="A1098" s="1246"/>
      <c r="B1098" s="2419"/>
      <c r="C1098" s="2331" t="s">
        <v>598</v>
      </c>
      <c r="D1098" s="2643" t="s">
        <v>565</v>
      </c>
      <c r="E1098" s="2599">
        <v>1064729</v>
      </c>
      <c r="F1098" s="2598">
        <v>1488165</v>
      </c>
      <c r="G1098" s="2597">
        <v>1304656.48</v>
      </c>
      <c r="H1098" s="2596">
        <f t="shared" si="71"/>
        <v>0.87668805542396167</v>
      </c>
    </row>
    <row r="1099" spans="1:8" s="1225" customFormat="1" ht="17.100000000000001" customHeight="1">
      <c r="A1099" s="1246"/>
      <c r="B1099" s="2419"/>
      <c r="C1099" s="2645" t="s">
        <v>597</v>
      </c>
      <c r="D1099" s="2643" t="s">
        <v>565</v>
      </c>
      <c r="E1099" s="2599">
        <v>213168</v>
      </c>
      <c r="F1099" s="2598">
        <v>227407</v>
      </c>
      <c r="G1099" s="2597">
        <v>212513.79</v>
      </c>
      <c r="H1099" s="2596">
        <f t="shared" si="71"/>
        <v>0.93450856833782603</v>
      </c>
    </row>
    <row r="1100" spans="1:8" s="1225" customFormat="1" ht="17.100000000000001" customHeight="1">
      <c r="A1100" s="1246"/>
      <c r="B1100" s="2419"/>
      <c r="C1100" s="2647" t="s">
        <v>596</v>
      </c>
      <c r="D1100" s="2646" t="s">
        <v>563</v>
      </c>
      <c r="E1100" s="2599">
        <v>75735</v>
      </c>
      <c r="F1100" s="2598">
        <v>103128</v>
      </c>
      <c r="G1100" s="2597">
        <v>92649.36</v>
      </c>
      <c r="H1100" s="2596">
        <f t="shared" si="71"/>
        <v>0.89839190132650693</v>
      </c>
    </row>
    <row r="1101" spans="1:8" s="1225" customFormat="1" ht="17.100000000000001" customHeight="1">
      <c r="A1101" s="1246"/>
      <c r="B1101" s="2419"/>
      <c r="C1101" s="2331" t="s">
        <v>595</v>
      </c>
      <c r="D1101" s="2302" t="s">
        <v>563</v>
      </c>
      <c r="E1101" s="1789">
        <v>13365</v>
      </c>
      <c r="F1101" s="2598">
        <v>12906</v>
      </c>
      <c r="G1101" s="2597">
        <v>12904.87</v>
      </c>
      <c r="H1101" s="2596">
        <f t="shared" si="71"/>
        <v>0.99991244382457778</v>
      </c>
    </row>
    <row r="1102" spans="1:8" s="1225" customFormat="1" ht="17.100000000000001" customHeight="1">
      <c r="A1102" s="1246"/>
      <c r="B1102" s="2419"/>
      <c r="C1102" s="2645" t="s">
        <v>683</v>
      </c>
      <c r="D1102" s="2643" t="s">
        <v>511</v>
      </c>
      <c r="E1102" s="2599">
        <v>24803</v>
      </c>
      <c r="F1102" s="2598">
        <v>44551</v>
      </c>
      <c r="G1102" s="2597">
        <v>27210.04</v>
      </c>
      <c r="H1102" s="2596">
        <f t="shared" si="71"/>
        <v>0.61076159906623873</v>
      </c>
    </row>
    <row r="1103" spans="1:8" s="1225" customFormat="1" ht="17.100000000000001" customHeight="1">
      <c r="A1103" s="1246"/>
      <c r="B1103" s="2419"/>
      <c r="C1103" s="2645" t="s">
        <v>594</v>
      </c>
      <c r="D1103" s="2643" t="s">
        <v>511</v>
      </c>
      <c r="E1103" s="2599">
        <v>195576</v>
      </c>
      <c r="F1103" s="2598">
        <v>268416</v>
      </c>
      <c r="G1103" s="2597">
        <v>237332.49</v>
      </c>
      <c r="H1103" s="2596">
        <f t="shared" si="71"/>
        <v>0.88419650840486408</v>
      </c>
    </row>
    <row r="1104" spans="1:8" s="1225" customFormat="1" ht="17.100000000000001" customHeight="1">
      <c r="A1104" s="1246"/>
      <c r="B1104" s="2419"/>
      <c r="C1104" s="2645" t="s">
        <v>593</v>
      </c>
      <c r="D1104" s="2643" t="s">
        <v>511</v>
      </c>
      <c r="E1104" s="2599">
        <v>38875</v>
      </c>
      <c r="F1104" s="2598">
        <v>40967</v>
      </c>
      <c r="G1104" s="2597">
        <v>38253.06</v>
      </c>
      <c r="H1104" s="2596">
        <f t="shared" si="71"/>
        <v>0.93375302072399735</v>
      </c>
    </row>
    <row r="1105" spans="1:8" s="1225" customFormat="1" ht="16.5" customHeight="1">
      <c r="A1105" s="1246"/>
      <c r="B1105" s="2419"/>
      <c r="C1105" s="2645" t="s">
        <v>682</v>
      </c>
      <c r="D1105" s="2643" t="s">
        <v>509</v>
      </c>
      <c r="E1105" s="2599">
        <v>3460</v>
      </c>
      <c r="F1105" s="2598">
        <v>6161</v>
      </c>
      <c r="G1105" s="2597">
        <v>3880.58</v>
      </c>
      <c r="H1105" s="2596">
        <f t="shared" si="71"/>
        <v>0.6298620353838662</v>
      </c>
    </row>
    <row r="1106" spans="1:8" s="1225" customFormat="1" ht="16.5" customHeight="1">
      <c r="A1106" s="1246"/>
      <c r="B1106" s="2419"/>
      <c r="C1106" s="2645" t="s">
        <v>592</v>
      </c>
      <c r="D1106" s="2643" t="s">
        <v>509</v>
      </c>
      <c r="E1106" s="2599">
        <v>28468</v>
      </c>
      <c r="F1106" s="2598">
        <v>37368</v>
      </c>
      <c r="G1106" s="2597">
        <v>31787.56</v>
      </c>
      <c r="H1106" s="2596">
        <f t="shared" si="71"/>
        <v>0.85066259901520025</v>
      </c>
    </row>
    <row r="1107" spans="1:8" s="1225" customFormat="1" ht="16.5" customHeight="1">
      <c r="A1107" s="1369"/>
      <c r="B1107" s="2638"/>
      <c r="C1107" s="2645" t="s">
        <v>591</v>
      </c>
      <c r="D1107" s="2643" t="s">
        <v>509</v>
      </c>
      <c r="E1107" s="2599">
        <v>5632</v>
      </c>
      <c r="F1107" s="2598">
        <v>5542</v>
      </c>
      <c r="G1107" s="2597">
        <v>5091.9399999999996</v>
      </c>
      <c r="H1107" s="2596">
        <f t="shared" si="71"/>
        <v>0.91879105016239615</v>
      </c>
    </row>
    <row r="1108" spans="1:8" s="1225" customFormat="1" ht="17.100000000000001" hidden="1" customHeight="1">
      <c r="A1108" s="1246"/>
      <c r="B1108" s="2419"/>
      <c r="C1108" s="2645" t="s">
        <v>681</v>
      </c>
      <c r="D1108" s="2643" t="s">
        <v>521</v>
      </c>
      <c r="E1108" s="2599">
        <v>0</v>
      </c>
      <c r="F1108" s="2598"/>
      <c r="G1108" s="2597"/>
      <c r="H1108" s="2596" t="e">
        <f t="shared" si="71"/>
        <v>#DIV/0!</v>
      </c>
    </row>
    <row r="1109" spans="1:8" s="1225" customFormat="1" ht="17.100000000000001" hidden="1" customHeight="1">
      <c r="A1109" s="1246"/>
      <c r="B1109" s="2419"/>
      <c r="C1109" s="2645" t="s">
        <v>590</v>
      </c>
      <c r="D1109" s="2643" t="s">
        <v>521</v>
      </c>
      <c r="E1109" s="2599">
        <v>0</v>
      </c>
      <c r="F1109" s="2598"/>
      <c r="G1109" s="2597"/>
      <c r="H1109" s="2596" t="e">
        <f t="shared" si="71"/>
        <v>#DIV/0!</v>
      </c>
    </row>
    <row r="1110" spans="1:8" s="1225" customFormat="1" ht="17.100000000000001" hidden="1" customHeight="1">
      <c r="A1110" s="1246"/>
      <c r="B1110" s="2419"/>
      <c r="C1110" s="2645" t="s">
        <v>589</v>
      </c>
      <c r="D1110" s="2643" t="s">
        <v>521</v>
      </c>
      <c r="E1110" s="2599">
        <v>0</v>
      </c>
      <c r="F1110" s="2598"/>
      <c r="G1110" s="2597"/>
      <c r="H1110" s="2596" t="e">
        <f t="shared" si="71"/>
        <v>#DIV/0!</v>
      </c>
    </row>
    <row r="1111" spans="1:8" s="1225" customFormat="1" ht="17.100000000000001" hidden="1" customHeight="1">
      <c r="A1111" s="1246"/>
      <c r="B1111" s="2419"/>
      <c r="C1111" s="2645" t="s">
        <v>507</v>
      </c>
      <c r="D1111" s="2643" t="s">
        <v>506</v>
      </c>
      <c r="E1111" s="2599">
        <v>0</v>
      </c>
      <c r="F1111" s="2598"/>
      <c r="G1111" s="2597"/>
      <c r="H1111" s="2596" t="e">
        <f t="shared" si="71"/>
        <v>#DIV/0!</v>
      </c>
    </row>
    <row r="1112" spans="1:8" s="1225" customFormat="1" ht="17.100000000000001" customHeight="1">
      <c r="A1112" s="1246"/>
      <c r="B1112" s="2419"/>
      <c r="C1112" s="2645" t="s">
        <v>680</v>
      </c>
      <c r="D1112" s="2643" t="s">
        <v>506</v>
      </c>
      <c r="E1112" s="2599">
        <v>122618</v>
      </c>
      <c r="F1112" s="2598">
        <v>75597</v>
      </c>
      <c r="G1112" s="2597">
        <v>23975.759999999998</v>
      </c>
      <c r="H1112" s="2596">
        <f t="shared" si="71"/>
        <v>0.31715226794714074</v>
      </c>
    </row>
    <row r="1113" spans="1:8" s="1225" customFormat="1" ht="17.100000000000001" customHeight="1">
      <c r="A1113" s="1246"/>
      <c r="B1113" s="2419"/>
      <c r="C1113" s="2645" t="s">
        <v>588</v>
      </c>
      <c r="D1113" s="2643" t="s">
        <v>506</v>
      </c>
      <c r="E1113" s="2599">
        <v>54396</v>
      </c>
      <c r="F1113" s="2598">
        <v>212046</v>
      </c>
      <c r="G1113" s="2597">
        <v>203081.33</v>
      </c>
      <c r="H1113" s="2596">
        <f t="shared" si="71"/>
        <v>0.95772299406732497</v>
      </c>
    </row>
    <row r="1114" spans="1:8" s="1225" customFormat="1" ht="15">
      <c r="A1114" s="1246"/>
      <c r="B1114" s="2419"/>
      <c r="C1114" s="2645" t="s">
        <v>587</v>
      </c>
      <c r="D1114" s="2643" t="s">
        <v>506</v>
      </c>
      <c r="E1114" s="2599">
        <v>28176</v>
      </c>
      <c r="F1114" s="2598">
        <v>25993</v>
      </c>
      <c r="G1114" s="2597">
        <v>14033.58</v>
      </c>
      <c r="H1114" s="2596">
        <f t="shared" si="71"/>
        <v>0.53989843419382144</v>
      </c>
    </row>
    <row r="1115" spans="1:8" s="1225" customFormat="1" ht="15">
      <c r="A1115" s="1246"/>
      <c r="B1115" s="2419"/>
      <c r="C1115" s="2645" t="s">
        <v>959</v>
      </c>
      <c r="D1115" s="2643" t="s">
        <v>557</v>
      </c>
      <c r="E1115" s="2599">
        <v>0</v>
      </c>
      <c r="F1115" s="2598">
        <v>5000</v>
      </c>
      <c r="G1115" s="2597">
        <v>72.06</v>
      </c>
      <c r="H1115" s="2596">
        <f t="shared" si="71"/>
        <v>1.4412000000000001E-2</v>
      </c>
    </row>
    <row r="1116" spans="1:8" s="1225" customFormat="1" ht="15" hidden="1">
      <c r="A1116" s="1246"/>
      <c r="B1116" s="2419"/>
      <c r="C1116" s="2645" t="s">
        <v>771</v>
      </c>
      <c r="D1116" s="2643" t="s">
        <v>557</v>
      </c>
      <c r="E1116" s="2599">
        <v>0</v>
      </c>
      <c r="F1116" s="2598"/>
      <c r="G1116" s="2597"/>
      <c r="H1116" s="2596" t="e">
        <f t="shared" si="71"/>
        <v>#DIV/0!</v>
      </c>
    </row>
    <row r="1117" spans="1:8" s="1225" customFormat="1" ht="15" hidden="1">
      <c r="A1117" s="1246"/>
      <c r="B1117" s="2419"/>
      <c r="C1117" s="2645" t="s">
        <v>678</v>
      </c>
      <c r="D1117" s="2643" t="s">
        <v>553</v>
      </c>
      <c r="E1117" s="2599">
        <v>0</v>
      </c>
      <c r="F1117" s="2598"/>
      <c r="G1117" s="2597"/>
      <c r="H1117" s="2596" t="e">
        <f t="shared" si="71"/>
        <v>#DIV/0!</v>
      </c>
    </row>
    <row r="1118" spans="1:8" s="1225" customFormat="1" ht="17.100000000000001" customHeight="1">
      <c r="A1118" s="1246"/>
      <c r="B1118" s="2419"/>
      <c r="C1118" s="2645" t="s">
        <v>742</v>
      </c>
      <c r="D1118" s="2643" t="s">
        <v>553</v>
      </c>
      <c r="E1118" s="2599">
        <v>16600</v>
      </c>
      <c r="F1118" s="2598">
        <v>25100</v>
      </c>
      <c r="G1118" s="2597">
        <v>17290.88</v>
      </c>
      <c r="H1118" s="2596">
        <f t="shared" si="71"/>
        <v>0.6888796812749004</v>
      </c>
    </row>
    <row r="1119" spans="1:8" s="1225" customFormat="1" ht="17.100000000000001" customHeight="1">
      <c r="A1119" s="1246"/>
      <c r="B1119" s="2419"/>
      <c r="C1119" s="2652" t="s">
        <v>708</v>
      </c>
      <c r="D1119" s="2643" t="s">
        <v>553</v>
      </c>
      <c r="E1119" s="2599">
        <v>2929</v>
      </c>
      <c r="F1119" s="2598">
        <v>4429</v>
      </c>
      <c r="G1119" s="2597">
        <v>3051.44</v>
      </c>
      <c r="H1119" s="2596">
        <f t="shared" si="71"/>
        <v>0.68896816437118991</v>
      </c>
    </row>
    <row r="1120" spans="1:8" s="1225" customFormat="1" ht="17.100000000000001" hidden="1" customHeight="1">
      <c r="A1120" s="1246"/>
      <c r="B1120" s="2419"/>
      <c r="C1120" s="2652" t="s">
        <v>741</v>
      </c>
      <c r="D1120" s="2643" t="s">
        <v>551</v>
      </c>
      <c r="E1120" s="2599">
        <v>0</v>
      </c>
      <c r="F1120" s="2651"/>
      <c r="G1120" s="2650"/>
      <c r="H1120" s="2596" t="e">
        <f t="shared" si="71"/>
        <v>#DIV/0!</v>
      </c>
    </row>
    <row r="1121" spans="1:8" s="1225" customFormat="1" ht="17.100000000000001" hidden="1" customHeight="1" thickBot="1">
      <c r="A1121" s="1246"/>
      <c r="B1121" s="2419"/>
      <c r="C1121" s="2652" t="s">
        <v>740</v>
      </c>
      <c r="D1121" s="2643" t="s">
        <v>551</v>
      </c>
      <c r="E1121" s="2599">
        <v>0</v>
      </c>
      <c r="F1121" s="2651"/>
      <c r="G1121" s="2650"/>
      <c r="H1121" s="2596" t="e">
        <f t="shared" si="71"/>
        <v>#DIV/0!</v>
      </c>
    </row>
    <row r="1122" spans="1:8" s="1225" customFormat="1" ht="15">
      <c r="A1122" s="1246"/>
      <c r="B1122" s="2419"/>
      <c r="C1122" s="2649" t="s">
        <v>505</v>
      </c>
      <c r="D1122" s="2648" t="s">
        <v>504</v>
      </c>
      <c r="E1122" s="2599">
        <v>0</v>
      </c>
      <c r="F1122" s="2598">
        <v>445339</v>
      </c>
      <c r="G1122" s="2597">
        <v>445338.19</v>
      </c>
      <c r="H1122" s="2596">
        <f t="shared" si="71"/>
        <v>0.99999818116086847</v>
      </c>
    </row>
    <row r="1123" spans="1:8" s="1225" customFormat="1" ht="17.100000000000001" customHeight="1">
      <c r="A1123" s="1332"/>
      <c r="B1123" s="2419"/>
      <c r="C1123" s="2331" t="s">
        <v>525</v>
      </c>
      <c r="D1123" s="2302" t="s">
        <v>504</v>
      </c>
      <c r="E1123" s="1789">
        <v>753296</v>
      </c>
      <c r="F1123" s="2301">
        <v>1517221</v>
      </c>
      <c r="G1123" s="1362">
        <v>1393224.2</v>
      </c>
      <c r="H1123" s="1208">
        <f t="shared" si="71"/>
        <v>0.91827373863135298</v>
      </c>
    </row>
    <row r="1124" spans="1:8" s="1225" customFormat="1" ht="17.100000000000001" customHeight="1">
      <c r="A1124" s="1246"/>
      <c r="B1124" s="2419"/>
      <c r="C1124" s="2645" t="s">
        <v>586</v>
      </c>
      <c r="D1124" s="2643" t="s">
        <v>504</v>
      </c>
      <c r="E1124" s="2599">
        <v>313729</v>
      </c>
      <c r="F1124" s="2598">
        <v>1083610</v>
      </c>
      <c r="G1124" s="2597">
        <v>510748.65</v>
      </c>
      <c r="H1124" s="2596">
        <f t="shared" si="71"/>
        <v>0.47133991934367531</v>
      </c>
    </row>
    <row r="1125" spans="1:8" s="1225" customFormat="1" ht="17.100000000000001" customHeight="1">
      <c r="A1125" s="1246"/>
      <c r="B1125" s="2419"/>
      <c r="C1125" s="2645" t="s">
        <v>524</v>
      </c>
      <c r="D1125" s="2643" t="s">
        <v>504</v>
      </c>
      <c r="E1125" s="2599">
        <v>149183</v>
      </c>
      <c r="F1125" s="2598">
        <v>227841</v>
      </c>
      <c r="G1125" s="2597">
        <v>170094.43</v>
      </c>
      <c r="H1125" s="2596">
        <f t="shared" si="71"/>
        <v>0.7465488213271535</v>
      </c>
    </row>
    <row r="1126" spans="1:8" s="1225" customFormat="1" ht="17.100000000000001" hidden="1" customHeight="1">
      <c r="A1126" s="1246"/>
      <c r="B1126" s="2419"/>
      <c r="C1126" s="2645" t="s">
        <v>676</v>
      </c>
      <c r="D1126" s="2643" t="s">
        <v>547</v>
      </c>
      <c r="E1126" s="2599">
        <v>0</v>
      </c>
      <c r="F1126" s="2598"/>
      <c r="G1126" s="2597"/>
      <c r="H1126" s="2596" t="e">
        <f t="shared" si="71"/>
        <v>#DIV/0!</v>
      </c>
    </row>
    <row r="1127" spans="1:8" s="1225" customFormat="1" ht="17.100000000000001" customHeight="1">
      <c r="A1127" s="1246"/>
      <c r="B1127" s="2419"/>
      <c r="C1127" s="2645" t="s">
        <v>738</v>
      </c>
      <c r="D1127" s="2643" t="s">
        <v>547</v>
      </c>
      <c r="E1127" s="2599">
        <v>1020</v>
      </c>
      <c r="F1127" s="2598">
        <v>9130</v>
      </c>
      <c r="G1127" s="2597">
        <v>4745.34</v>
      </c>
      <c r="H1127" s="2596">
        <f t="shared" si="71"/>
        <v>0.51975246440306688</v>
      </c>
    </row>
    <row r="1128" spans="1:8" s="1225" customFormat="1" ht="17.100000000000001" customHeight="1">
      <c r="A1128" s="1332"/>
      <c r="B1128" s="2419"/>
      <c r="C1128" s="2647" t="s">
        <v>707</v>
      </c>
      <c r="D1128" s="2646" t="s">
        <v>547</v>
      </c>
      <c r="E1128" s="2599">
        <v>180</v>
      </c>
      <c r="F1128" s="2598">
        <v>200</v>
      </c>
      <c r="G1128" s="2597">
        <v>199.26</v>
      </c>
      <c r="H1128" s="2596">
        <f t="shared" si="71"/>
        <v>0.99629999999999996</v>
      </c>
    </row>
    <row r="1129" spans="1:8" s="1225" customFormat="1" ht="17.100000000000001" customHeight="1">
      <c r="A1129" s="1246"/>
      <c r="B1129" s="2419"/>
      <c r="C1129" s="2331" t="s">
        <v>737</v>
      </c>
      <c r="D1129" s="2302" t="s">
        <v>735</v>
      </c>
      <c r="E1129" s="1789">
        <v>850</v>
      </c>
      <c r="F1129" s="2301">
        <v>20850</v>
      </c>
      <c r="G1129" s="1362">
        <v>1378.13</v>
      </c>
      <c r="H1129" s="1208">
        <f t="shared" si="71"/>
        <v>6.6097362110311753E-2</v>
      </c>
    </row>
    <row r="1130" spans="1:8" s="1225" customFormat="1" ht="17.100000000000001" customHeight="1">
      <c r="A1130" s="1246"/>
      <c r="B1130" s="2419"/>
      <c r="C1130" s="2645" t="s">
        <v>736</v>
      </c>
      <c r="D1130" s="2643" t="s">
        <v>735</v>
      </c>
      <c r="E1130" s="2599">
        <v>150</v>
      </c>
      <c r="F1130" s="2598">
        <v>150</v>
      </c>
      <c r="G1130" s="2597">
        <v>0</v>
      </c>
      <c r="H1130" s="2596">
        <f t="shared" si="71"/>
        <v>0</v>
      </c>
    </row>
    <row r="1131" spans="1:8" s="1225" customFormat="1" ht="17.100000000000001" hidden="1" customHeight="1">
      <c r="A1131" s="1246"/>
      <c r="B1131" s="2419"/>
      <c r="C1131" s="2645" t="s">
        <v>706</v>
      </c>
      <c r="D1131" s="2643" t="s">
        <v>545</v>
      </c>
      <c r="E1131" s="2599">
        <v>0</v>
      </c>
      <c r="F1131" s="2598"/>
      <c r="G1131" s="2597"/>
      <c r="H1131" s="2596" t="e">
        <f t="shared" si="71"/>
        <v>#DIV/0!</v>
      </c>
    </row>
    <row r="1132" spans="1:8" s="1225" customFormat="1" ht="17.100000000000001" customHeight="1">
      <c r="A1132" s="1246"/>
      <c r="B1132" s="2419"/>
      <c r="C1132" s="2645" t="s">
        <v>734</v>
      </c>
      <c r="D1132" s="2643" t="s">
        <v>545</v>
      </c>
      <c r="E1132" s="2599">
        <v>76500</v>
      </c>
      <c r="F1132" s="2598">
        <v>0</v>
      </c>
      <c r="G1132" s="2597">
        <v>0</v>
      </c>
      <c r="H1132" s="2596"/>
    </row>
    <row r="1133" spans="1:8" s="1225" customFormat="1" ht="17.100000000000001" customHeight="1">
      <c r="A1133" s="1246"/>
      <c r="B1133" s="2419"/>
      <c r="C1133" s="2645" t="s">
        <v>733</v>
      </c>
      <c r="D1133" s="2643" t="s">
        <v>545</v>
      </c>
      <c r="E1133" s="2599">
        <v>23500</v>
      </c>
      <c r="F1133" s="2598">
        <v>0</v>
      </c>
      <c r="G1133" s="2597">
        <v>0</v>
      </c>
      <c r="H1133" s="2596"/>
    </row>
    <row r="1134" spans="1:8" s="1225" customFormat="1" ht="27.75" customHeight="1">
      <c r="A1134" s="1246"/>
      <c r="B1134" s="2419"/>
      <c r="C1134" s="2645" t="s">
        <v>732</v>
      </c>
      <c r="D1134" s="2643" t="s">
        <v>543</v>
      </c>
      <c r="E1134" s="2599">
        <v>11050</v>
      </c>
      <c r="F1134" s="2598">
        <v>11050</v>
      </c>
      <c r="G1134" s="2597">
        <v>10483.92</v>
      </c>
      <c r="H1134" s="2596">
        <f t="shared" ref="H1134:H1150" si="72">G1134/F1134</f>
        <v>0.94877104072398188</v>
      </c>
    </row>
    <row r="1135" spans="1:8" s="1225" customFormat="1" ht="27" customHeight="1">
      <c r="A1135" s="1246"/>
      <c r="B1135" s="2419"/>
      <c r="C1135" s="2645" t="s">
        <v>731</v>
      </c>
      <c r="D1135" s="2643" t="s">
        <v>543</v>
      </c>
      <c r="E1135" s="2599">
        <v>1950</v>
      </c>
      <c r="F1135" s="2598">
        <v>1950</v>
      </c>
      <c r="G1135" s="2597">
        <v>1850.16</v>
      </c>
      <c r="H1135" s="2596">
        <f t="shared" si="72"/>
        <v>0.94880000000000009</v>
      </c>
    </row>
    <row r="1136" spans="1:8" s="1225" customFormat="1" ht="16.5" customHeight="1">
      <c r="A1136" s="1246"/>
      <c r="B1136" s="2419"/>
      <c r="C1136" s="2645" t="s">
        <v>675</v>
      </c>
      <c r="D1136" s="2643" t="s">
        <v>541</v>
      </c>
      <c r="E1136" s="2599">
        <v>10212</v>
      </c>
      <c r="F1136" s="2598">
        <v>11061</v>
      </c>
      <c r="G1136" s="2597">
        <v>84.53</v>
      </c>
      <c r="H1136" s="2596">
        <f t="shared" si="72"/>
        <v>7.6421661694241029E-3</v>
      </c>
    </row>
    <row r="1137" spans="1:8" s="1225" customFormat="1" ht="17.100000000000001" customHeight="1">
      <c r="A1137" s="1246"/>
      <c r="B1137" s="2419"/>
      <c r="C1137" s="2645" t="s">
        <v>585</v>
      </c>
      <c r="D1137" s="2643" t="s">
        <v>541</v>
      </c>
      <c r="E1137" s="2599">
        <v>9413</v>
      </c>
      <c r="F1137" s="2598">
        <v>25068</v>
      </c>
      <c r="G1137" s="2597">
        <v>7457.34</v>
      </c>
      <c r="H1137" s="2596">
        <f t="shared" si="72"/>
        <v>0.29748444231689802</v>
      </c>
    </row>
    <row r="1138" spans="1:8" s="1225" customFormat="1" ht="17.100000000000001" customHeight="1">
      <c r="A1138" s="1246"/>
      <c r="B1138" s="2419"/>
      <c r="C1138" s="2645" t="s">
        <v>584</v>
      </c>
      <c r="D1138" s="2643" t="s">
        <v>541</v>
      </c>
      <c r="E1138" s="2599">
        <v>3971</v>
      </c>
      <c r="F1138" s="2598">
        <v>5371</v>
      </c>
      <c r="G1138" s="2597">
        <v>993.4</v>
      </c>
      <c r="H1138" s="2596">
        <f t="shared" si="72"/>
        <v>0.18495624650902998</v>
      </c>
    </row>
    <row r="1139" spans="1:8" s="1225" customFormat="1" ht="17.100000000000001" customHeight="1">
      <c r="A1139" s="1246"/>
      <c r="B1139" s="2419"/>
      <c r="C1139" s="2645" t="s">
        <v>583</v>
      </c>
      <c r="D1139" s="2643" t="s">
        <v>539</v>
      </c>
      <c r="E1139" s="2599">
        <v>2125</v>
      </c>
      <c r="F1139" s="2598">
        <v>12125</v>
      </c>
      <c r="G1139" s="2597">
        <v>486.1</v>
      </c>
      <c r="H1139" s="2596">
        <f t="shared" si="72"/>
        <v>4.0090721649484538E-2</v>
      </c>
    </row>
    <row r="1140" spans="1:8" s="1225" customFormat="1" ht="17.100000000000001" customHeight="1">
      <c r="A1140" s="1246"/>
      <c r="B1140" s="2419"/>
      <c r="C1140" s="2645" t="s">
        <v>582</v>
      </c>
      <c r="D1140" s="2643" t="s">
        <v>539</v>
      </c>
      <c r="E1140" s="2599">
        <v>375</v>
      </c>
      <c r="F1140" s="2598">
        <v>375</v>
      </c>
      <c r="G1140" s="2597">
        <v>85.79</v>
      </c>
      <c r="H1140" s="2596">
        <f t="shared" si="72"/>
        <v>0.22877333333333336</v>
      </c>
    </row>
    <row r="1141" spans="1:8" s="1225" customFormat="1" ht="17.100000000000001" hidden="1" customHeight="1">
      <c r="A1141" s="1246"/>
      <c r="B1141" s="2419"/>
      <c r="C1141" s="2645" t="s">
        <v>958</v>
      </c>
      <c r="D1141" s="2643" t="s">
        <v>537</v>
      </c>
      <c r="E1141" s="2599">
        <v>0</v>
      </c>
      <c r="F1141" s="2598"/>
      <c r="G1141" s="2597"/>
      <c r="H1141" s="2596" t="e">
        <f t="shared" si="72"/>
        <v>#DIV/0!</v>
      </c>
    </row>
    <row r="1142" spans="1:8" s="1225" customFormat="1" ht="17.100000000000001" hidden="1" customHeight="1">
      <c r="A1142" s="1246"/>
      <c r="B1142" s="2419"/>
      <c r="C1142" s="2645" t="s">
        <v>957</v>
      </c>
      <c r="D1142" s="2643" t="s">
        <v>537</v>
      </c>
      <c r="E1142" s="2599">
        <v>0</v>
      </c>
      <c r="F1142" s="2598"/>
      <c r="G1142" s="2597"/>
      <c r="H1142" s="2596" t="e">
        <f t="shared" si="72"/>
        <v>#DIV/0!</v>
      </c>
    </row>
    <row r="1143" spans="1:8" s="1225" customFormat="1" ht="17.100000000000001" customHeight="1">
      <c r="A1143" s="1246"/>
      <c r="B1143" s="2419"/>
      <c r="C1143" s="2645" t="s">
        <v>730</v>
      </c>
      <c r="D1143" s="2643" t="s">
        <v>671</v>
      </c>
      <c r="E1143" s="2599">
        <v>425</v>
      </c>
      <c r="F1143" s="2598">
        <v>567</v>
      </c>
      <c r="G1143" s="2597">
        <v>566.41</v>
      </c>
      <c r="H1143" s="2596">
        <f t="shared" si="72"/>
        <v>0.99895943562610223</v>
      </c>
    </row>
    <row r="1144" spans="1:8" s="1225" customFormat="1" ht="17.100000000000001" customHeight="1">
      <c r="A1144" s="1246"/>
      <c r="B1144" s="2419"/>
      <c r="C1144" s="2644" t="s">
        <v>729</v>
      </c>
      <c r="D1144" s="2643" t="s">
        <v>671</v>
      </c>
      <c r="E1144" s="1783">
        <v>75</v>
      </c>
      <c r="F1144" s="2567">
        <v>101</v>
      </c>
      <c r="G1144" s="2566">
        <v>100</v>
      </c>
      <c r="H1144" s="1517">
        <f t="shared" si="72"/>
        <v>0.99009900990099009</v>
      </c>
    </row>
    <row r="1145" spans="1:8" s="1225" customFormat="1" ht="15">
      <c r="A1145" s="1246"/>
      <c r="B1145" s="2419"/>
      <c r="C1145" s="2642" t="s">
        <v>956</v>
      </c>
      <c r="D1145" s="2641" t="s">
        <v>955</v>
      </c>
      <c r="E1145" s="2599">
        <v>0</v>
      </c>
      <c r="F1145" s="2598">
        <v>1507</v>
      </c>
      <c r="G1145" s="2597">
        <v>1507</v>
      </c>
      <c r="H1145" s="2596">
        <f t="shared" si="72"/>
        <v>1</v>
      </c>
    </row>
    <row r="1146" spans="1:8" s="1225" customFormat="1" ht="15.75" customHeight="1">
      <c r="A1146" s="1246"/>
      <c r="B1146" s="2419"/>
      <c r="C1146" s="2640" t="s">
        <v>766</v>
      </c>
      <c r="D1146" s="2639" t="s">
        <v>531</v>
      </c>
      <c r="E1146" s="2605">
        <v>0</v>
      </c>
      <c r="F1146" s="2604">
        <v>21681</v>
      </c>
      <c r="G1146" s="2603">
        <v>2121.5300000000002</v>
      </c>
      <c r="H1146" s="2602">
        <f t="shared" si="72"/>
        <v>9.7852036345187035E-2</v>
      </c>
    </row>
    <row r="1147" spans="1:8" s="1225" customFormat="1" ht="15" customHeight="1">
      <c r="A1147" s="1246"/>
      <c r="B1147" s="2419"/>
      <c r="C1147" s="2640" t="s">
        <v>725</v>
      </c>
      <c r="D1147" s="2639" t="s">
        <v>662</v>
      </c>
      <c r="E1147" s="2605">
        <v>20889</v>
      </c>
      <c r="F1147" s="2604">
        <v>44588</v>
      </c>
      <c r="G1147" s="2603">
        <v>9772.0300000000007</v>
      </c>
      <c r="H1147" s="2602">
        <f t="shared" si="72"/>
        <v>0.21916277922310937</v>
      </c>
    </row>
    <row r="1148" spans="1:8" s="1225" customFormat="1" ht="15" customHeight="1">
      <c r="A1148" s="1235"/>
      <c r="B1148" s="2419"/>
      <c r="C1148" s="2611" t="s">
        <v>724</v>
      </c>
      <c r="D1148" s="2621" t="s">
        <v>662</v>
      </c>
      <c r="E1148" s="2605">
        <v>4195</v>
      </c>
      <c r="F1148" s="2604">
        <v>10293</v>
      </c>
      <c r="G1148" s="2603">
        <v>1852.94</v>
      </c>
      <c r="H1148" s="2602">
        <f t="shared" si="72"/>
        <v>0.18001943068104537</v>
      </c>
    </row>
    <row r="1149" spans="1:8" s="1225" customFormat="1" ht="17.100000000000001" customHeight="1">
      <c r="A1149" s="1235"/>
      <c r="B1149" s="2419"/>
      <c r="C1149" s="2611" t="s">
        <v>723</v>
      </c>
      <c r="D1149" s="2621" t="s">
        <v>561</v>
      </c>
      <c r="E1149" s="2605">
        <v>9783</v>
      </c>
      <c r="F1149" s="2604">
        <v>14446</v>
      </c>
      <c r="G1149" s="2603">
        <v>10233.94</v>
      </c>
      <c r="H1149" s="2602">
        <f t="shared" si="72"/>
        <v>0.70842724629655274</v>
      </c>
    </row>
    <row r="1150" spans="1:8" s="1225" customFormat="1" ht="17.100000000000001" customHeight="1">
      <c r="A1150" s="1303"/>
      <c r="B1150" s="2638"/>
      <c r="C1150" s="2611" t="s">
        <v>704</v>
      </c>
      <c r="D1150" s="2623" t="s">
        <v>561</v>
      </c>
      <c r="E1150" s="2605">
        <v>1742</v>
      </c>
      <c r="F1150" s="2604">
        <v>1703</v>
      </c>
      <c r="G1150" s="2603">
        <v>1648.08</v>
      </c>
      <c r="H1150" s="2602">
        <f t="shared" si="72"/>
        <v>0.96775102759835585</v>
      </c>
    </row>
    <row r="1151" spans="1:8" s="1225" customFormat="1" ht="17.100000000000001" customHeight="1">
      <c r="A1151" s="1235"/>
      <c r="B1151" s="2419"/>
      <c r="C1151" s="2637"/>
      <c r="D1151" s="2387"/>
      <c r="E1151" s="2605"/>
      <c r="F1151" s="2620"/>
      <c r="G1151" s="2619"/>
      <c r="H1151" s="2618"/>
    </row>
    <row r="1152" spans="1:8" s="1225" customFormat="1" ht="17.100000000000001" customHeight="1">
      <c r="A1152" s="1235"/>
      <c r="B1152" s="2419"/>
      <c r="C1152" s="5255" t="s">
        <v>487</v>
      </c>
      <c r="D1152" s="5255"/>
      <c r="E1152" s="2636">
        <f>SUM(E1153)</f>
        <v>29159408</v>
      </c>
      <c r="F1152" s="2636">
        <f>SUM(F1153)</f>
        <v>14201494</v>
      </c>
      <c r="G1152" s="2635">
        <f>SUM(G1153)</f>
        <v>13775328.25</v>
      </c>
      <c r="H1152" s="2634">
        <f t="shared" ref="H1152:H1172" si="73">G1152/F1152</f>
        <v>0.96999148469872254</v>
      </c>
    </row>
    <row r="1153" spans="1:8" s="1225" customFormat="1" ht="17.100000000000001" customHeight="1">
      <c r="A1153" s="1235"/>
      <c r="B1153" s="2419"/>
      <c r="C1153" s="5256" t="s">
        <v>486</v>
      </c>
      <c r="D1153" s="5257"/>
      <c r="E1153" s="2605">
        <f>SUM(E1154:E1165)</f>
        <v>29159408</v>
      </c>
      <c r="F1153" s="2605">
        <f>SUM(F1154:F1165)</f>
        <v>14201494</v>
      </c>
      <c r="G1153" s="2633">
        <f>SUM(G1154:G1165)</f>
        <v>13775328.25</v>
      </c>
      <c r="H1153" s="2602">
        <f t="shared" si="73"/>
        <v>0.96999148469872254</v>
      </c>
    </row>
    <row r="1154" spans="1:8" s="1225" customFormat="1" ht="17.100000000000001" customHeight="1">
      <c r="A1154" s="1235"/>
      <c r="B1154" s="2419"/>
      <c r="C1154" s="2614" t="s">
        <v>579</v>
      </c>
      <c r="D1154" s="2607" t="s">
        <v>576</v>
      </c>
      <c r="E1154" s="2605">
        <v>1499035</v>
      </c>
      <c r="F1154" s="2604">
        <v>880507</v>
      </c>
      <c r="G1154" s="2603">
        <v>605506.36</v>
      </c>
      <c r="H1154" s="2602">
        <f t="shared" si="73"/>
        <v>0.68767921209030702</v>
      </c>
    </row>
    <row r="1155" spans="1:8" s="1225" customFormat="1" ht="17.100000000000001" customHeight="1">
      <c r="A1155" s="1235"/>
      <c r="B1155" s="2419"/>
      <c r="C1155" s="2614" t="s">
        <v>578</v>
      </c>
      <c r="D1155" s="2613" t="s">
        <v>576</v>
      </c>
      <c r="E1155" s="2605">
        <v>79501</v>
      </c>
      <c r="F1155" s="2604">
        <v>25113</v>
      </c>
      <c r="G1155" s="2603">
        <v>0</v>
      </c>
      <c r="H1155" s="2602">
        <f t="shared" si="73"/>
        <v>0</v>
      </c>
    </row>
    <row r="1156" spans="1:8" s="1225" customFormat="1" ht="17.100000000000001" customHeight="1">
      <c r="A1156" s="1235"/>
      <c r="B1156" s="2419"/>
      <c r="C1156" s="2606" t="s">
        <v>954</v>
      </c>
      <c r="D1156" s="2607" t="s">
        <v>576</v>
      </c>
      <c r="E1156" s="2605">
        <v>20836406</v>
      </c>
      <c r="F1156" s="2604">
        <v>9722280</v>
      </c>
      <c r="G1156" s="2603">
        <v>9722278.0399999991</v>
      </c>
      <c r="H1156" s="2602">
        <f t="shared" si="73"/>
        <v>0.99999979840119801</v>
      </c>
    </row>
    <row r="1157" spans="1:8" s="1225" customFormat="1" ht="17.100000000000001" customHeight="1">
      <c r="A1157" s="1235"/>
      <c r="B1157" s="2419"/>
      <c r="C1157" s="2606" t="s">
        <v>577</v>
      </c>
      <c r="D1157" s="2607" t="s">
        <v>576</v>
      </c>
      <c r="E1157" s="2605">
        <v>4092041</v>
      </c>
      <c r="F1157" s="2604">
        <v>2014113</v>
      </c>
      <c r="G1157" s="2603">
        <v>1942851.31</v>
      </c>
      <c r="H1157" s="2602">
        <f t="shared" si="73"/>
        <v>0.96461882228057716</v>
      </c>
    </row>
    <row r="1158" spans="1:8" s="1225" customFormat="1" ht="17.100000000000001" hidden="1" customHeight="1">
      <c r="A1158" s="1235"/>
      <c r="B1158" s="2419"/>
      <c r="C1158" s="2614" t="s">
        <v>670</v>
      </c>
      <c r="D1158" s="2607" t="s">
        <v>643</v>
      </c>
      <c r="E1158" s="2605">
        <v>0</v>
      </c>
      <c r="F1158" s="2604"/>
      <c r="G1158" s="2603"/>
      <c r="H1158" s="2602" t="e">
        <f t="shared" si="73"/>
        <v>#DIV/0!</v>
      </c>
    </row>
    <row r="1159" spans="1:8" s="1225" customFormat="1" ht="17.100000000000001" hidden="1" customHeight="1" thickBot="1">
      <c r="A1159" s="1235"/>
      <c r="B1159" s="2419"/>
      <c r="C1159" s="2614" t="s">
        <v>722</v>
      </c>
      <c r="D1159" s="2607" t="s">
        <v>643</v>
      </c>
      <c r="E1159" s="2605">
        <v>0</v>
      </c>
      <c r="F1159" s="2604"/>
      <c r="G1159" s="2603"/>
      <c r="H1159" s="2602" t="e">
        <f t="shared" si="73"/>
        <v>#DIV/0!</v>
      </c>
    </row>
    <row r="1160" spans="1:8" s="1225" customFormat="1" ht="17.100000000000001" hidden="1" customHeight="1" thickBot="1">
      <c r="A1160" s="1235"/>
      <c r="B1160" s="2499"/>
      <c r="C1160" s="2601" t="s">
        <v>669</v>
      </c>
      <c r="D1160" s="2632" t="s">
        <v>643</v>
      </c>
      <c r="E1160" s="2605">
        <v>0</v>
      </c>
      <c r="F1160" s="2604"/>
      <c r="G1160" s="2603"/>
      <c r="H1160" s="2602" t="e">
        <f t="shared" si="73"/>
        <v>#DIV/0!</v>
      </c>
    </row>
    <row r="1161" spans="1:8" s="1225" customFormat="1" ht="51" customHeight="1">
      <c r="A1161" s="1235"/>
      <c r="B1161" s="2499"/>
      <c r="C1161" s="2631" t="s">
        <v>763</v>
      </c>
      <c r="D1161" s="2630" t="s">
        <v>765</v>
      </c>
      <c r="E1161" s="2605">
        <v>79501</v>
      </c>
      <c r="F1161" s="2604">
        <v>32689</v>
      </c>
      <c r="G1161" s="2603">
        <v>31996.35</v>
      </c>
      <c r="H1161" s="2602">
        <f t="shared" si="73"/>
        <v>0.9788109149866927</v>
      </c>
    </row>
    <row r="1162" spans="1:8" s="1225" customFormat="1" ht="53.25" customHeight="1">
      <c r="A1162" s="1235"/>
      <c r="B1162" s="2499"/>
      <c r="C1162" s="2629" t="s">
        <v>122</v>
      </c>
      <c r="D1162" s="2628" t="s">
        <v>765</v>
      </c>
      <c r="E1162" s="2627">
        <v>350550</v>
      </c>
      <c r="F1162" s="2301">
        <v>533510</v>
      </c>
      <c r="G1162" s="1362">
        <v>533509.23</v>
      </c>
      <c r="H1162" s="1208">
        <f t="shared" si="73"/>
        <v>0.9999985567280838</v>
      </c>
    </row>
    <row r="1163" spans="1:8" s="1225" customFormat="1" ht="53.25" customHeight="1">
      <c r="A1163" s="1235"/>
      <c r="B1163" s="2499"/>
      <c r="C1163" s="2331" t="s">
        <v>611</v>
      </c>
      <c r="D1163" s="2302" t="s">
        <v>765</v>
      </c>
      <c r="E1163" s="1789">
        <v>66677</v>
      </c>
      <c r="F1163" s="2604">
        <v>96128</v>
      </c>
      <c r="G1163" s="2603">
        <v>96086.33</v>
      </c>
      <c r="H1163" s="2602">
        <f t="shared" si="73"/>
        <v>0.99956651547936082</v>
      </c>
    </row>
    <row r="1164" spans="1:8" s="1225" customFormat="1" ht="53.25" customHeight="1">
      <c r="A1164" s="1235"/>
      <c r="B1164" s="2499"/>
      <c r="C1164" s="2614" t="s">
        <v>126</v>
      </c>
      <c r="D1164" s="2626" t="s">
        <v>581</v>
      </c>
      <c r="E1164" s="2605">
        <v>1033512</v>
      </c>
      <c r="F1164" s="2604">
        <v>310054</v>
      </c>
      <c r="G1164" s="2603">
        <v>266690.58</v>
      </c>
      <c r="H1164" s="2602">
        <f t="shared" si="73"/>
        <v>0.86014236229818042</v>
      </c>
    </row>
    <row r="1165" spans="1:8" s="1225" customFormat="1" ht="53.25" customHeight="1">
      <c r="A1165" s="1235"/>
      <c r="B1165" s="2499"/>
      <c r="C1165" s="2614" t="s">
        <v>464</v>
      </c>
      <c r="D1165" s="2626" t="s">
        <v>581</v>
      </c>
      <c r="E1165" s="2605">
        <v>1122185</v>
      </c>
      <c r="F1165" s="2604">
        <v>587100</v>
      </c>
      <c r="G1165" s="2603">
        <v>576410.05000000005</v>
      </c>
      <c r="H1165" s="2602">
        <f t="shared" si="73"/>
        <v>0.98179194345086029</v>
      </c>
    </row>
    <row r="1166" spans="1:8" s="1225" customFormat="1" ht="38.25" hidden="1" customHeight="1">
      <c r="A1166" s="1235"/>
      <c r="B1166" s="2499"/>
      <c r="C1166" s="2614" t="s">
        <v>751</v>
      </c>
      <c r="D1166" s="2607" t="s">
        <v>785</v>
      </c>
      <c r="E1166" s="2605">
        <v>0</v>
      </c>
      <c r="F1166" s="2620"/>
      <c r="G1166" s="2619"/>
      <c r="H1166" s="2618" t="e">
        <f t="shared" si="73"/>
        <v>#DIV/0!</v>
      </c>
    </row>
    <row r="1167" spans="1:8" s="1225" customFormat="1" ht="51" hidden="1" customHeight="1">
      <c r="A1167" s="1235"/>
      <c r="B1167" s="2499"/>
      <c r="C1167" s="2625" t="s">
        <v>295</v>
      </c>
      <c r="D1167" s="2387" t="s">
        <v>764</v>
      </c>
      <c r="E1167" s="2605">
        <v>0</v>
      </c>
      <c r="F1167" s="2620"/>
      <c r="G1167" s="2619"/>
      <c r="H1167" s="2618" t="e">
        <f t="shared" si="73"/>
        <v>#DIV/0!</v>
      </c>
    </row>
    <row r="1168" spans="1:8" s="1225" customFormat="1" ht="25.5" hidden="1" customHeight="1">
      <c r="A1168" s="1235"/>
      <c r="B1168" s="2499"/>
      <c r="C1168" s="2624" t="s">
        <v>953</v>
      </c>
      <c r="D1168" s="2621" t="s">
        <v>574</v>
      </c>
      <c r="E1168" s="2605">
        <v>0</v>
      </c>
      <c r="F1168" s="2620"/>
      <c r="G1168" s="2619"/>
      <c r="H1168" s="2618" t="e">
        <f t="shared" si="73"/>
        <v>#DIV/0!</v>
      </c>
    </row>
    <row r="1169" spans="1:8" s="1225" customFormat="1" ht="24.75" hidden="1" customHeight="1">
      <c r="A1169" s="1235"/>
      <c r="B1169" s="2499"/>
      <c r="C1169" s="2624" t="s">
        <v>296</v>
      </c>
      <c r="D1169" s="2623" t="s">
        <v>574</v>
      </c>
      <c r="E1169" s="2605">
        <v>0</v>
      </c>
      <c r="F1169" s="2620"/>
      <c r="G1169" s="2619"/>
      <c r="H1169" s="2618" t="e">
        <f t="shared" si="73"/>
        <v>#DIV/0!</v>
      </c>
    </row>
    <row r="1170" spans="1:8" s="1225" customFormat="1" ht="15" hidden="1" customHeight="1">
      <c r="A1170" s="1235"/>
      <c r="B1170" s="2499"/>
      <c r="C1170" s="5234"/>
      <c r="D1170" s="5234"/>
      <c r="E1170" s="2605"/>
      <c r="F1170" s="2620"/>
      <c r="G1170" s="2619"/>
      <c r="H1170" s="2618" t="e">
        <f t="shared" si="73"/>
        <v>#DIV/0!</v>
      </c>
    </row>
    <row r="1171" spans="1:8" s="1225" customFormat="1" ht="15" hidden="1" customHeight="1">
      <c r="A1171" s="1235"/>
      <c r="B1171" s="2499"/>
      <c r="C1171" s="5235" t="s">
        <v>830</v>
      </c>
      <c r="D1171" s="5235"/>
      <c r="E1171" s="2605">
        <v>0</v>
      </c>
      <c r="F1171" s="2620"/>
      <c r="G1171" s="2619"/>
      <c r="H1171" s="2618" t="e">
        <f t="shared" si="73"/>
        <v>#DIV/0!</v>
      </c>
    </row>
    <row r="1172" spans="1:8" s="1225" customFormat="1" ht="38.25" hidden="1" customHeight="1">
      <c r="A1172" s="1235"/>
      <c r="B1172" s="2499"/>
      <c r="C1172" s="2622" t="s">
        <v>829</v>
      </c>
      <c r="D1172" s="2621" t="s">
        <v>828</v>
      </c>
      <c r="E1172" s="2605">
        <v>0</v>
      </c>
      <c r="F1172" s="2620"/>
      <c r="G1172" s="2619"/>
      <c r="H1172" s="2618" t="e">
        <f t="shared" si="73"/>
        <v>#DIV/0!</v>
      </c>
    </row>
    <row r="1173" spans="1:8" s="1225" customFormat="1" ht="18" customHeight="1">
      <c r="A1173" s="1235"/>
      <c r="B1173" s="2499"/>
      <c r="C1173" s="1274"/>
      <c r="D1173" s="1273"/>
      <c r="E1173" s="2605"/>
      <c r="F1173" s="2620"/>
      <c r="G1173" s="2619"/>
      <c r="H1173" s="2618"/>
    </row>
    <row r="1174" spans="1:8" s="1225" customFormat="1" ht="21" customHeight="1">
      <c r="A1174" s="1235"/>
      <c r="B1174" s="2499"/>
      <c r="C1174" s="5236" t="s">
        <v>580</v>
      </c>
      <c r="D1174" s="5237"/>
      <c r="E1174" s="2617">
        <f>SUM(E1175:E1186)</f>
        <v>27824810</v>
      </c>
      <c r="F1174" s="2617">
        <f>SUM(F1175:F1186)</f>
        <v>12752664</v>
      </c>
      <c r="G1174" s="2616">
        <f>SUM(G1175:G1186)</f>
        <v>12609562.000000002</v>
      </c>
      <c r="H1174" s="2615">
        <f>G1174/F1174</f>
        <v>0.98877865832582135</v>
      </c>
    </row>
    <row r="1175" spans="1:8" s="1225" customFormat="1" ht="18" customHeight="1">
      <c r="A1175" s="1246"/>
      <c r="B1175" s="2499"/>
      <c r="C1175" s="2611" t="s">
        <v>579</v>
      </c>
      <c r="D1175" s="2610" t="s">
        <v>576</v>
      </c>
      <c r="E1175" s="2605">
        <v>1224035</v>
      </c>
      <c r="F1175" s="2604">
        <v>0</v>
      </c>
      <c r="G1175" s="2603">
        <v>0</v>
      </c>
      <c r="H1175" s="2602"/>
    </row>
    <row r="1176" spans="1:8" s="1225" customFormat="1" ht="18" customHeight="1">
      <c r="A1176" s="1246"/>
      <c r="B1176" s="2499"/>
      <c r="C1176" s="2614" t="s">
        <v>578</v>
      </c>
      <c r="D1176" s="2613" t="s">
        <v>576</v>
      </c>
      <c r="E1176" s="2605">
        <v>79501</v>
      </c>
      <c r="F1176" s="2604">
        <v>25113</v>
      </c>
      <c r="G1176" s="2603">
        <v>0</v>
      </c>
      <c r="H1176" s="2602">
        <f t="shared" ref="H1176:H1220" si="74">G1176/F1176</f>
        <v>0</v>
      </c>
    </row>
    <row r="1177" spans="1:8" s="1225" customFormat="1" ht="17.100000000000001" customHeight="1">
      <c r="A1177" s="1246"/>
      <c r="B1177" s="2499"/>
      <c r="C1177" s="2611" t="s">
        <v>954</v>
      </c>
      <c r="D1177" s="2610" t="s">
        <v>576</v>
      </c>
      <c r="E1177" s="2605">
        <v>20836406</v>
      </c>
      <c r="F1177" s="2604">
        <v>9722280</v>
      </c>
      <c r="G1177" s="2603">
        <f>7984540.99+1737737.05</f>
        <v>9722278.040000001</v>
      </c>
      <c r="H1177" s="2602">
        <f t="shared" si="74"/>
        <v>0.99999979840119813</v>
      </c>
    </row>
    <row r="1178" spans="1:8" s="1225" customFormat="1" ht="17.100000000000001" customHeight="1">
      <c r="A1178" s="1369"/>
      <c r="B1178" s="2612"/>
      <c r="C1178" s="2611" t="s">
        <v>577</v>
      </c>
      <c r="D1178" s="2610" t="s">
        <v>576</v>
      </c>
      <c r="E1178" s="2605">
        <v>4092041</v>
      </c>
      <c r="F1178" s="2604">
        <v>2014113</v>
      </c>
      <c r="G1178" s="2603">
        <f>1409036.66+533814.65</f>
        <v>1942851.31</v>
      </c>
      <c r="H1178" s="2602">
        <f t="shared" si="74"/>
        <v>0.96461882228057716</v>
      </c>
    </row>
    <row r="1179" spans="1:8" s="1225" customFormat="1" ht="17.100000000000001" hidden="1" customHeight="1">
      <c r="A1179" s="1246"/>
      <c r="B1179" s="2499"/>
      <c r="C1179" s="2609" t="s">
        <v>670</v>
      </c>
      <c r="D1179" s="2302" t="s">
        <v>643</v>
      </c>
      <c r="E1179" s="2605">
        <v>0</v>
      </c>
      <c r="F1179" s="2604"/>
      <c r="G1179" s="2603"/>
      <c r="H1179" s="2602" t="e">
        <f t="shared" si="74"/>
        <v>#DIV/0!</v>
      </c>
    </row>
    <row r="1180" spans="1:8" s="1225" customFormat="1" ht="17.100000000000001" hidden="1" customHeight="1">
      <c r="A1180" s="1246"/>
      <c r="B1180" s="2499"/>
      <c r="C1180" s="2606" t="s">
        <v>722</v>
      </c>
      <c r="D1180" s="2607" t="s">
        <v>643</v>
      </c>
      <c r="E1180" s="2605">
        <v>0</v>
      </c>
      <c r="F1180" s="2604"/>
      <c r="G1180" s="2603"/>
      <c r="H1180" s="2602" t="e">
        <f t="shared" si="74"/>
        <v>#DIV/0!</v>
      </c>
    </row>
    <row r="1181" spans="1:8" s="1225" customFormat="1" ht="17.100000000000001" hidden="1" customHeight="1">
      <c r="A1181" s="1246"/>
      <c r="B1181" s="2499"/>
      <c r="C1181" s="2608" t="s">
        <v>669</v>
      </c>
      <c r="D1181" s="2607" t="s">
        <v>643</v>
      </c>
      <c r="E1181" s="2605">
        <v>0</v>
      </c>
      <c r="F1181" s="2604"/>
      <c r="G1181" s="2603"/>
      <c r="H1181" s="2602" t="e">
        <f t="shared" si="74"/>
        <v>#DIV/0!</v>
      </c>
    </row>
    <row r="1182" spans="1:8" s="1225" customFormat="1" ht="54" customHeight="1">
      <c r="A1182" s="1246"/>
      <c r="B1182" s="2499"/>
      <c r="C1182" s="2606" t="s">
        <v>763</v>
      </c>
      <c r="D1182" s="2356" t="s">
        <v>765</v>
      </c>
      <c r="E1182" s="2605">
        <v>79501</v>
      </c>
      <c r="F1182" s="2604">
        <v>32689</v>
      </c>
      <c r="G1182" s="2603">
        <v>31996.35</v>
      </c>
      <c r="H1182" s="2602">
        <f t="shared" si="74"/>
        <v>0.9788109149866927</v>
      </c>
    </row>
    <row r="1183" spans="1:8" s="1225" customFormat="1" ht="54" customHeight="1">
      <c r="A1183" s="1246"/>
      <c r="B1183" s="2499"/>
      <c r="C1183" s="2606" t="s">
        <v>122</v>
      </c>
      <c r="D1183" s="2356" t="s">
        <v>765</v>
      </c>
      <c r="E1183" s="2605">
        <v>350550</v>
      </c>
      <c r="F1183" s="2604">
        <v>533510</v>
      </c>
      <c r="G1183" s="2603">
        <v>533509.23</v>
      </c>
      <c r="H1183" s="2602">
        <f t="shared" si="74"/>
        <v>0.9999985567280838</v>
      </c>
    </row>
    <row r="1184" spans="1:8" s="1225" customFormat="1" ht="54" customHeight="1">
      <c r="A1184" s="1332"/>
      <c r="B1184" s="2499"/>
      <c r="C1184" s="2601" t="s">
        <v>611</v>
      </c>
      <c r="D1184" s="2600" t="s">
        <v>765</v>
      </c>
      <c r="E1184" s="2599">
        <v>66677</v>
      </c>
      <c r="F1184" s="2598">
        <v>96128</v>
      </c>
      <c r="G1184" s="2597">
        <f>1937.63+94148.7</f>
        <v>96086.33</v>
      </c>
      <c r="H1184" s="2596">
        <f t="shared" si="74"/>
        <v>0.99956651547936082</v>
      </c>
    </row>
    <row r="1185" spans="1:8" s="1225" customFormat="1" ht="54" customHeight="1">
      <c r="A1185" s="1246"/>
      <c r="B1185" s="2499"/>
      <c r="C1185" s="2331" t="s">
        <v>126</v>
      </c>
      <c r="D1185" s="2595" t="s">
        <v>581</v>
      </c>
      <c r="E1185" s="1789">
        <v>1033512</v>
      </c>
      <c r="F1185" s="2301">
        <v>310054</v>
      </c>
      <c r="G1185" s="1362">
        <v>266690.58</v>
      </c>
      <c r="H1185" s="1208">
        <f t="shared" si="74"/>
        <v>0.86014236229818042</v>
      </c>
    </row>
    <row r="1186" spans="1:8" s="1225" customFormat="1" ht="57.75" customHeight="1" thickBot="1">
      <c r="A1186" s="1232"/>
      <c r="B1186" s="2496"/>
      <c r="C1186" s="2594" t="s">
        <v>464</v>
      </c>
      <c r="D1186" s="2593" t="s">
        <v>581</v>
      </c>
      <c r="E1186" s="2449">
        <v>62587</v>
      </c>
      <c r="F1186" s="1227">
        <v>18777</v>
      </c>
      <c r="G1186" s="1226">
        <v>16150.16</v>
      </c>
      <c r="H1186" s="1199">
        <f t="shared" si="74"/>
        <v>0.86010331788890659</v>
      </c>
    </row>
    <row r="1187" spans="1:8" ht="54" hidden="1" customHeight="1" thickBot="1">
      <c r="A1187" s="1413"/>
      <c r="B1187" s="2589"/>
      <c r="C1187" s="2592" t="s">
        <v>295</v>
      </c>
      <c r="D1187" s="2591" t="s">
        <v>764</v>
      </c>
      <c r="E1187" s="2590">
        <v>0</v>
      </c>
      <c r="F1187" s="2392"/>
      <c r="G1187" s="1417"/>
      <c r="H1187" s="1416" t="e">
        <f t="shared" si="74"/>
        <v>#DIV/0!</v>
      </c>
    </row>
    <row r="1188" spans="1:8" ht="30.75" hidden="1" customHeight="1" thickBot="1">
      <c r="A1188" s="1413"/>
      <c r="B1188" s="2589"/>
      <c r="C1188" s="2588" t="s">
        <v>953</v>
      </c>
      <c r="D1188" s="2587" t="s">
        <v>574</v>
      </c>
      <c r="E1188" s="2586">
        <v>0</v>
      </c>
      <c r="F1188" s="2585"/>
      <c r="G1188" s="2584"/>
      <c r="H1188" s="2558" t="e">
        <f t="shared" si="74"/>
        <v>#DIV/0!</v>
      </c>
    </row>
    <row r="1189" spans="1:8" s="1421" customFormat="1" ht="22.5" customHeight="1" thickBot="1">
      <c r="A1189" s="1345" t="s">
        <v>952</v>
      </c>
      <c r="B1189" s="1344"/>
      <c r="C1189" s="2195"/>
      <c r="D1189" s="1342" t="s">
        <v>951</v>
      </c>
      <c r="E1189" s="1224">
        <f t="shared" ref="E1189:G1192" si="75">SUM(E1190)</f>
        <v>5000</v>
      </c>
      <c r="F1189" s="1224">
        <f t="shared" si="75"/>
        <v>6200</v>
      </c>
      <c r="G1189" s="1223">
        <f t="shared" si="75"/>
        <v>6200</v>
      </c>
      <c r="H1189" s="1222">
        <f t="shared" si="74"/>
        <v>1</v>
      </c>
    </row>
    <row r="1190" spans="1:8" s="1421" customFormat="1" ht="14.25" customHeight="1" thickBot="1">
      <c r="A1190" s="1246"/>
      <c r="B1190" s="1259" t="s">
        <v>950</v>
      </c>
      <c r="C1190" s="1340"/>
      <c r="D1190" s="1339" t="s">
        <v>223</v>
      </c>
      <c r="E1190" s="1316">
        <f t="shared" si="75"/>
        <v>5000</v>
      </c>
      <c r="F1190" s="1316">
        <f t="shared" si="75"/>
        <v>6200</v>
      </c>
      <c r="G1190" s="1315">
        <f t="shared" si="75"/>
        <v>6200</v>
      </c>
      <c r="H1190" s="1254">
        <f t="shared" si="74"/>
        <v>1</v>
      </c>
    </row>
    <row r="1191" spans="1:8" s="1421" customFormat="1" ht="15" customHeight="1">
      <c r="A1191" s="1246"/>
      <c r="B1191" s="2499"/>
      <c r="C1191" s="5173" t="s">
        <v>490</v>
      </c>
      <c r="D1191" s="5173"/>
      <c r="E1191" s="2583">
        <f t="shared" si="75"/>
        <v>5000</v>
      </c>
      <c r="F1191" s="2583">
        <f t="shared" si="75"/>
        <v>6200</v>
      </c>
      <c r="G1191" s="2582">
        <f t="shared" si="75"/>
        <v>6200</v>
      </c>
      <c r="H1191" s="1237">
        <f t="shared" si="74"/>
        <v>1</v>
      </c>
    </row>
    <row r="1192" spans="1:8" s="1421" customFormat="1" ht="17.25" customHeight="1">
      <c r="A1192" s="1246"/>
      <c r="B1192" s="2499"/>
      <c r="C1192" s="5238" t="s">
        <v>514</v>
      </c>
      <c r="D1192" s="5238"/>
      <c r="E1192" s="2577">
        <f t="shared" si="75"/>
        <v>5000</v>
      </c>
      <c r="F1192" s="2577">
        <f t="shared" si="75"/>
        <v>6200</v>
      </c>
      <c r="G1192" s="2581">
        <f t="shared" si="75"/>
        <v>6200</v>
      </c>
      <c r="H1192" s="2548">
        <f t="shared" si="74"/>
        <v>1</v>
      </c>
    </row>
    <row r="1193" spans="1:8" s="1421" customFormat="1" ht="17.25" customHeight="1">
      <c r="A1193" s="1246"/>
      <c r="B1193" s="2499"/>
      <c r="C1193" s="5239" t="s">
        <v>508</v>
      </c>
      <c r="D1193" s="5239"/>
      <c r="E1193" s="2580">
        <f>SUM(E1194:E1196)</f>
        <v>5000</v>
      </c>
      <c r="F1193" s="2580">
        <f>SUM(F1194:F1196)</f>
        <v>6200</v>
      </c>
      <c r="G1193" s="2579">
        <f>SUM(G1194:G1196)</f>
        <v>6200</v>
      </c>
      <c r="H1193" s="2548">
        <f t="shared" si="74"/>
        <v>1</v>
      </c>
    </row>
    <row r="1194" spans="1:8" s="1421" customFormat="1" ht="18" customHeight="1">
      <c r="A1194" s="1246"/>
      <c r="B1194" s="2499"/>
      <c r="C1194" s="2362" t="s">
        <v>507</v>
      </c>
      <c r="D1194" s="2345" t="s">
        <v>506</v>
      </c>
      <c r="E1194" s="2577">
        <v>2000</v>
      </c>
      <c r="F1194" s="2550">
        <v>1500</v>
      </c>
      <c r="G1194" s="2549">
        <v>1500</v>
      </c>
      <c r="H1194" s="2548">
        <f t="shared" si="74"/>
        <v>1</v>
      </c>
    </row>
    <row r="1195" spans="1:8" s="1421" customFormat="1" ht="18" customHeight="1">
      <c r="A1195" s="1246"/>
      <c r="B1195" s="2499"/>
      <c r="C1195" s="2362" t="s">
        <v>558</v>
      </c>
      <c r="D1195" s="2578" t="s">
        <v>557</v>
      </c>
      <c r="E1195" s="2577">
        <v>0</v>
      </c>
      <c r="F1195" s="2550">
        <v>1200</v>
      </c>
      <c r="G1195" s="2549">
        <v>1200</v>
      </c>
      <c r="H1195" s="2548">
        <f t="shared" si="74"/>
        <v>1</v>
      </c>
    </row>
    <row r="1196" spans="1:8" s="1421" customFormat="1" ht="18" customHeight="1" thickBot="1">
      <c r="A1196" s="1246"/>
      <c r="B1196" s="2499"/>
      <c r="C1196" s="2362" t="s">
        <v>505</v>
      </c>
      <c r="D1196" s="2345" t="s">
        <v>504</v>
      </c>
      <c r="E1196" s="1783">
        <v>3000</v>
      </c>
      <c r="F1196" s="2567">
        <v>3500</v>
      </c>
      <c r="G1196" s="2566">
        <v>3500</v>
      </c>
      <c r="H1196" s="2570">
        <f t="shared" si="74"/>
        <v>1</v>
      </c>
    </row>
    <row r="1197" spans="1:8" ht="17.100000000000001" customHeight="1" thickBot="1">
      <c r="A1197" s="1345" t="s">
        <v>949</v>
      </c>
      <c r="B1197" s="1541"/>
      <c r="C1197" s="1540"/>
      <c r="D1197" s="1539" t="s">
        <v>948</v>
      </c>
      <c r="E1197" s="1839">
        <f>SUM(E1198,E1205,E1213,E1217,E1225,E1232)</f>
        <v>1711000</v>
      </c>
      <c r="F1197" s="1839">
        <f>SUM(F1198,F1205,F1213,F1217,F1225,F1232)</f>
        <v>6541266</v>
      </c>
      <c r="G1197" s="1838">
        <f>SUM(G1198,G1205,G1213,G1217,G1225,G1232)</f>
        <v>6166162.79</v>
      </c>
      <c r="H1197" s="1222">
        <f t="shared" si="74"/>
        <v>0.94265586967415793</v>
      </c>
    </row>
    <row r="1198" spans="1:8" s="1421" customFormat="1" ht="16.5" customHeight="1" thickBot="1">
      <c r="A1198" s="1246"/>
      <c r="B1198" s="1259" t="s">
        <v>947</v>
      </c>
      <c r="C1198" s="1340"/>
      <c r="D1198" s="1339" t="s">
        <v>946</v>
      </c>
      <c r="E1198" s="1316">
        <f>SUM(E1202)</f>
        <v>385000</v>
      </c>
      <c r="F1198" s="1316">
        <f>SUM(F1202)</f>
        <v>385000</v>
      </c>
      <c r="G1198" s="1315">
        <f>SUM(G1202)</f>
        <v>375830.98</v>
      </c>
      <c r="H1198" s="1254">
        <f t="shared" si="74"/>
        <v>0.97618436363636363</v>
      </c>
    </row>
    <row r="1199" spans="1:8" s="1421" customFormat="1" ht="16.5" hidden="1" customHeight="1" thickBot="1">
      <c r="A1199" s="1246"/>
      <c r="B1199" s="1707"/>
      <c r="C1199" s="5173" t="s">
        <v>490</v>
      </c>
      <c r="D1199" s="5173"/>
      <c r="E1199" s="2574">
        <v>0</v>
      </c>
      <c r="F1199" s="2574">
        <v>0</v>
      </c>
      <c r="G1199" s="2573">
        <v>0</v>
      </c>
      <c r="H1199" s="1237" t="e">
        <f t="shared" si="74"/>
        <v>#DIV/0!</v>
      </c>
    </row>
    <row r="1200" spans="1:8" s="1421" customFormat="1" ht="20.25" hidden="1" customHeight="1">
      <c r="A1200" s="1246"/>
      <c r="B1200" s="1707"/>
      <c r="C1200" s="5240" t="s">
        <v>489</v>
      </c>
      <c r="D1200" s="5241"/>
      <c r="E1200" s="2170">
        <v>0</v>
      </c>
      <c r="F1200" s="2170">
        <v>0</v>
      </c>
      <c r="G1200" s="2169">
        <v>0</v>
      </c>
      <c r="H1200" s="2571" t="e">
        <f t="shared" si="74"/>
        <v>#DIV/0!</v>
      </c>
    </row>
    <row r="1201" spans="1:8" s="1421" customFormat="1" ht="15.75" hidden="1" customHeight="1">
      <c r="A1201" s="1246"/>
      <c r="B1201" s="1707"/>
      <c r="C1201" s="2576" t="s">
        <v>945</v>
      </c>
      <c r="D1201" s="2575" t="s">
        <v>941</v>
      </c>
      <c r="E1201" s="2170">
        <v>0</v>
      </c>
      <c r="F1201" s="2170">
        <v>0</v>
      </c>
      <c r="G1201" s="2169">
        <v>0</v>
      </c>
      <c r="H1201" s="2571" t="e">
        <f t="shared" si="74"/>
        <v>#DIV/0!</v>
      </c>
    </row>
    <row r="1202" spans="1:8" s="1421" customFormat="1" ht="17.100000000000001" customHeight="1">
      <c r="A1202" s="1246"/>
      <c r="B1202" s="5201"/>
      <c r="C1202" s="5205" t="s">
        <v>487</v>
      </c>
      <c r="D1202" s="5242"/>
      <c r="E1202" s="1253">
        <f t="shared" ref="E1202:G1203" si="76">SUM(E1203)</f>
        <v>385000</v>
      </c>
      <c r="F1202" s="1253">
        <f t="shared" si="76"/>
        <v>385000</v>
      </c>
      <c r="G1202" s="1252">
        <f t="shared" si="76"/>
        <v>375830.98</v>
      </c>
      <c r="H1202" s="2571">
        <f t="shared" si="74"/>
        <v>0.97618436363636363</v>
      </c>
    </row>
    <row r="1203" spans="1:8" s="1421" customFormat="1" ht="17.100000000000001" customHeight="1">
      <c r="A1203" s="1246"/>
      <c r="B1203" s="5201"/>
      <c r="C1203" s="5217" t="s">
        <v>486</v>
      </c>
      <c r="D1203" s="5222"/>
      <c r="E1203" s="2552">
        <f t="shared" si="76"/>
        <v>385000</v>
      </c>
      <c r="F1203" s="2552">
        <f t="shared" si="76"/>
        <v>385000</v>
      </c>
      <c r="G1203" s="2563">
        <f t="shared" si="76"/>
        <v>375830.98</v>
      </c>
      <c r="H1203" s="2548">
        <f t="shared" si="74"/>
        <v>0.97618436363636363</v>
      </c>
    </row>
    <row r="1204" spans="1:8" s="1421" customFormat="1" ht="29.25" customHeight="1" thickBot="1">
      <c r="A1204" s="1348"/>
      <c r="B1204" s="5202"/>
      <c r="C1204" s="2560" t="s">
        <v>938</v>
      </c>
      <c r="D1204" s="2559" t="s">
        <v>937</v>
      </c>
      <c r="E1204" s="1228">
        <v>385000</v>
      </c>
      <c r="F1204" s="1227">
        <v>385000</v>
      </c>
      <c r="G1204" s="1226">
        <v>375830.98</v>
      </c>
      <c r="H1204" s="1199">
        <f t="shared" si="74"/>
        <v>0.97618436363636363</v>
      </c>
    </row>
    <row r="1205" spans="1:8" s="1421" customFormat="1" ht="17.100000000000001" customHeight="1" thickBot="1">
      <c r="A1205" s="1246"/>
      <c r="B1205" s="1475" t="s">
        <v>944</v>
      </c>
      <c r="C1205" s="1474"/>
      <c r="D1205" s="1473" t="s">
        <v>943</v>
      </c>
      <c r="E1205" s="1482">
        <f>SUM(E1210)</f>
        <v>250000</v>
      </c>
      <c r="F1205" s="1482">
        <f>SUM(F1210)</f>
        <v>250000</v>
      </c>
      <c r="G1205" s="1481">
        <f>SUM(G1210)</f>
        <v>249999.99</v>
      </c>
      <c r="H1205" s="1480">
        <f t="shared" si="74"/>
        <v>0.99999995999999991</v>
      </c>
    </row>
    <row r="1206" spans="1:8" s="1421" customFormat="1" ht="17.100000000000001" hidden="1" customHeight="1" thickBot="1">
      <c r="A1206" s="1246"/>
      <c r="B1206" s="4863"/>
      <c r="C1206" s="5173" t="s">
        <v>490</v>
      </c>
      <c r="D1206" s="5173"/>
      <c r="E1206" s="2574">
        <v>0</v>
      </c>
      <c r="F1206" s="2574">
        <v>0</v>
      </c>
      <c r="G1206" s="2573">
        <v>0</v>
      </c>
      <c r="H1206" s="1237" t="e">
        <f t="shared" si="74"/>
        <v>#DIV/0!</v>
      </c>
    </row>
    <row r="1207" spans="1:8" s="1421" customFormat="1" ht="17.100000000000001" hidden="1" customHeight="1">
      <c r="A1207" s="1246"/>
      <c r="B1207" s="4863"/>
      <c r="C1207" s="5217" t="s">
        <v>489</v>
      </c>
      <c r="D1207" s="5217"/>
      <c r="E1207" s="2170">
        <v>0</v>
      </c>
      <c r="F1207" s="2170">
        <v>0</v>
      </c>
      <c r="G1207" s="2169">
        <v>0</v>
      </c>
      <c r="H1207" s="2571" t="e">
        <f t="shared" si="74"/>
        <v>#DIV/0!</v>
      </c>
    </row>
    <row r="1208" spans="1:8" s="1421" customFormat="1" ht="17.100000000000001" hidden="1" customHeight="1">
      <c r="A1208" s="1246"/>
      <c r="B1208" s="4863"/>
      <c r="C1208" s="2362" t="s">
        <v>942</v>
      </c>
      <c r="D1208" s="2345" t="s">
        <v>941</v>
      </c>
      <c r="E1208" s="2170">
        <v>0</v>
      </c>
      <c r="F1208" s="2170">
        <v>0</v>
      </c>
      <c r="G1208" s="2169">
        <v>0</v>
      </c>
      <c r="H1208" s="1520" t="e">
        <f t="shared" si="74"/>
        <v>#DIV/0!</v>
      </c>
    </row>
    <row r="1209" spans="1:8" s="1421" customFormat="1" ht="17.100000000000001" hidden="1" customHeight="1">
      <c r="A1209" s="1246"/>
      <c r="B1209" s="5201"/>
      <c r="C1209" s="5232"/>
      <c r="D1209" s="5233"/>
      <c r="E1209" s="1253">
        <f t="shared" ref="E1209:G1211" si="77">SUM(E1210)</f>
        <v>250000</v>
      </c>
      <c r="F1209" s="1253">
        <f t="shared" si="77"/>
        <v>250000</v>
      </c>
      <c r="G1209" s="1252">
        <f t="shared" si="77"/>
        <v>249999.99</v>
      </c>
      <c r="H1209" s="1520">
        <f t="shared" si="74"/>
        <v>0.99999995999999991</v>
      </c>
    </row>
    <row r="1210" spans="1:8" s="1421" customFormat="1" ht="17.100000000000001" customHeight="1">
      <c r="A1210" s="1246"/>
      <c r="B1210" s="5201"/>
      <c r="C1210" s="5220" t="s">
        <v>487</v>
      </c>
      <c r="D1210" s="5221"/>
      <c r="E1210" s="2565">
        <f t="shared" si="77"/>
        <v>250000</v>
      </c>
      <c r="F1210" s="2565">
        <f t="shared" si="77"/>
        <v>250000</v>
      </c>
      <c r="G1210" s="2564">
        <f t="shared" si="77"/>
        <v>249999.99</v>
      </c>
      <c r="H1210" s="2571">
        <f t="shared" si="74"/>
        <v>0.99999995999999991</v>
      </c>
    </row>
    <row r="1211" spans="1:8" s="1421" customFormat="1" ht="17.100000000000001" customHeight="1">
      <c r="A1211" s="1246"/>
      <c r="B1211" s="5201"/>
      <c r="C1211" s="5217" t="s">
        <v>486</v>
      </c>
      <c r="D1211" s="5222"/>
      <c r="E1211" s="2552">
        <f t="shared" si="77"/>
        <v>250000</v>
      </c>
      <c r="F1211" s="2552">
        <f t="shared" si="77"/>
        <v>250000</v>
      </c>
      <c r="G1211" s="2563">
        <f t="shared" si="77"/>
        <v>249999.99</v>
      </c>
      <c r="H1211" s="2548">
        <f t="shared" si="74"/>
        <v>0.99999995999999991</v>
      </c>
    </row>
    <row r="1212" spans="1:8" s="1421" customFormat="1" ht="27" customHeight="1" thickBot="1">
      <c r="A1212" s="1332"/>
      <c r="B1212" s="5202"/>
      <c r="C1212" s="2560" t="s">
        <v>938</v>
      </c>
      <c r="D1212" s="2559" t="s">
        <v>937</v>
      </c>
      <c r="E1212" s="1228">
        <v>250000</v>
      </c>
      <c r="F1212" s="1227">
        <v>250000</v>
      </c>
      <c r="G1212" s="1226">
        <v>249999.99</v>
      </c>
      <c r="H1212" s="2570">
        <f t="shared" si="74"/>
        <v>0.99999995999999991</v>
      </c>
    </row>
    <row r="1213" spans="1:8" s="1421" customFormat="1" ht="17.25" customHeight="1" thickBot="1">
      <c r="A1213" s="1246"/>
      <c r="B1213" s="1475" t="s">
        <v>940</v>
      </c>
      <c r="C1213" s="1474"/>
      <c r="D1213" s="1473" t="s">
        <v>939</v>
      </c>
      <c r="E1213" s="1482">
        <f t="shared" ref="E1213:G1215" si="78">SUM(E1214)</f>
        <v>500000</v>
      </c>
      <c r="F1213" s="1482">
        <f t="shared" si="78"/>
        <v>500000</v>
      </c>
      <c r="G1213" s="1481">
        <f t="shared" si="78"/>
        <v>500000</v>
      </c>
      <c r="H1213" s="1254">
        <f t="shared" si="74"/>
        <v>1</v>
      </c>
    </row>
    <row r="1214" spans="1:8" s="1421" customFormat="1" ht="17.100000000000001" customHeight="1">
      <c r="A1214" s="1246"/>
      <c r="B1214" s="4977"/>
      <c r="C1214" s="5173" t="s">
        <v>487</v>
      </c>
      <c r="D1214" s="5173"/>
      <c r="E1214" s="1522">
        <f t="shared" si="78"/>
        <v>500000</v>
      </c>
      <c r="F1214" s="1522">
        <f t="shared" si="78"/>
        <v>500000</v>
      </c>
      <c r="G1214" s="1521">
        <f t="shared" si="78"/>
        <v>500000</v>
      </c>
      <c r="H1214" s="1237">
        <f t="shared" si="74"/>
        <v>1</v>
      </c>
    </row>
    <row r="1215" spans="1:8" s="1421" customFormat="1" ht="17.100000000000001" customHeight="1">
      <c r="A1215" s="1246"/>
      <c r="B1215" s="4977"/>
      <c r="C1215" s="5217" t="s">
        <v>486</v>
      </c>
      <c r="D1215" s="5222"/>
      <c r="E1215" s="1519">
        <f t="shared" si="78"/>
        <v>500000</v>
      </c>
      <c r="F1215" s="1519">
        <f t="shared" si="78"/>
        <v>500000</v>
      </c>
      <c r="G1215" s="1518">
        <f t="shared" si="78"/>
        <v>500000</v>
      </c>
      <c r="H1215" s="1517">
        <f t="shared" si="74"/>
        <v>1</v>
      </c>
    </row>
    <row r="1216" spans="1:8" s="1421" customFormat="1" ht="27" customHeight="1" thickBot="1">
      <c r="A1216" s="1246"/>
      <c r="B1216" s="4978"/>
      <c r="C1216" s="2560" t="s">
        <v>938</v>
      </c>
      <c r="D1216" s="2559" t="s">
        <v>937</v>
      </c>
      <c r="E1216" s="1228">
        <v>500000</v>
      </c>
      <c r="F1216" s="1227">
        <v>500000</v>
      </c>
      <c r="G1216" s="1226">
        <v>500000</v>
      </c>
      <c r="H1216" s="1199">
        <f t="shared" si="74"/>
        <v>1</v>
      </c>
    </row>
    <row r="1217" spans="1:8" s="1225" customFormat="1" ht="15.75" customHeight="1" thickBot="1">
      <c r="A1217" s="1332"/>
      <c r="B1217" s="1475" t="s">
        <v>936</v>
      </c>
      <c r="C1217" s="1474"/>
      <c r="D1217" s="1473" t="s">
        <v>935</v>
      </c>
      <c r="E1217" s="1482">
        <f>SUM(E1218,E1222)</f>
        <v>0</v>
      </c>
      <c r="F1217" s="1482">
        <f>SUM(F1218,F1222)</f>
        <v>111000</v>
      </c>
      <c r="G1217" s="1481">
        <f>SUM(G1218,G1222)</f>
        <v>110999</v>
      </c>
      <c r="H1217" s="1480">
        <f t="shared" si="74"/>
        <v>0.99999099099099098</v>
      </c>
    </row>
    <row r="1218" spans="1:8" s="1225" customFormat="1" ht="16.5" customHeight="1">
      <c r="A1218" s="1246"/>
      <c r="B1218" s="1332"/>
      <c r="C1218" s="5173" t="s">
        <v>490</v>
      </c>
      <c r="D1218" s="5173"/>
      <c r="E1218" s="2565">
        <f t="shared" ref="E1218:G1219" si="79">SUM(E1219)</f>
        <v>0</v>
      </c>
      <c r="F1218" s="2565">
        <f t="shared" si="79"/>
        <v>63000</v>
      </c>
      <c r="G1218" s="2564">
        <f t="shared" si="79"/>
        <v>62999</v>
      </c>
      <c r="H1218" s="1237">
        <f t="shared" si="74"/>
        <v>0.99998412698412698</v>
      </c>
    </row>
    <row r="1219" spans="1:8" s="1225" customFormat="1" ht="14.25" customHeight="1">
      <c r="A1219" s="1246"/>
      <c r="B1219" s="1332"/>
      <c r="C1219" s="5217" t="s">
        <v>489</v>
      </c>
      <c r="D1219" s="5217"/>
      <c r="E1219" s="1519">
        <f t="shared" si="79"/>
        <v>0</v>
      </c>
      <c r="F1219" s="1519">
        <f t="shared" si="79"/>
        <v>63000</v>
      </c>
      <c r="G1219" s="1518">
        <f t="shared" si="79"/>
        <v>62999</v>
      </c>
      <c r="H1219" s="1517">
        <f t="shared" si="74"/>
        <v>0.99998412698412698</v>
      </c>
    </row>
    <row r="1220" spans="1:8" s="1225" customFormat="1" ht="27.75" customHeight="1">
      <c r="A1220" s="1246"/>
      <c r="B1220" s="1332"/>
      <c r="C1220" s="2569" t="s">
        <v>90</v>
      </c>
      <c r="D1220" s="2568" t="s">
        <v>488</v>
      </c>
      <c r="E1220" s="2561">
        <v>0</v>
      </c>
      <c r="F1220" s="2567">
        <v>63000</v>
      </c>
      <c r="G1220" s="2566">
        <v>62999</v>
      </c>
      <c r="H1220" s="1517">
        <f t="shared" si="74"/>
        <v>0.99998412698412698</v>
      </c>
    </row>
    <row r="1221" spans="1:8" s="1225" customFormat="1">
      <c r="A1221" s="1246"/>
      <c r="B1221" s="1332"/>
      <c r="C1221" s="5218"/>
      <c r="D1221" s="5219"/>
      <c r="E1221" s="2561"/>
      <c r="F1221" s="2328"/>
      <c r="G1221" s="2228"/>
      <c r="H1221" s="1517"/>
    </row>
    <row r="1222" spans="1:8" s="1225" customFormat="1" ht="15.75" customHeight="1">
      <c r="A1222" s="1246"/>
      <c r="B1222" s="1332"/>
      <c r="C1222" s="5220" t="s">
        <v>487</v>
      </c>
      <c r="D1222" s="5221"/>
      <c r="E1222" s="1522">
        <f t="shared" ref="E1222:G1223" si="80">SUM(E1223)</f>
        <v>0</v>
      </c>
      <c r="F1222" s="1522">
        <f t="shared" si="80"/>
        <v>48000</v>
      </c>
      <c r="G1222" s="1521">
        <f t="shared" si="80"/>
        <v>48000</v>
      </c>
      <c r="H1222" s="1520">
        <f t="shared" ref="H1222:H1236" si="81">G1222/F1222</f>
        <v>1</v>
      </c>
    </row>
    <row r="1223" spans="1:8" s="1225" customFormat="1" ht="16.5" customHeight="1">
      <c r="A1223" s="1246"/>
      <c r="B1223" s="1332"/>
      <c r="C1223" s="5217" t="s">
        <v>486</v>
      </c>
      <c r="D1223" s="5222"/>
      <c r="E1223" s="1519">
        <f t="shared" si="80"/>
        <v>0</v>
      </c>
      <c r="F1223" s="1519">
        <f t="shared" si="80"/>
        <v>48000</v>
      </c>
      <c r="G1223" s="1518">
        <f t="shared" si="80"/>
        <v>48000</v>
      </c>
      <c r="H1223" s="1517">
        <f t="shared" si="81"/>
        <v>1</v>
      </c>
    </row>
    <row r="1224" spans="1:8" s="1225" customFormat="1" ht="41.25" customHeight="1" thickBot="1">
      <c r="A1224" s="1332"/>
      <c r="B1224" s="1348"/>
      <c r="C1224" s="2560" t="s">
        <v>485</v>
      </c>
      <c r="D1224" s="2559" t="s">
        <v>484</v>
      </c>
      <c r="E1224" s="1228">
        <v>0</v>
      </c>
      <c r="F1224" s="1227">
        <v>48000</v>
      </c>
      <c r="G1224" s="1226">
        <v>48000</v>
      </c>
      <c r="H1224" s="1199">
        <f t="shared" si="81"/>
        <v>1</v>
      </c>
    </row>
    <row r="1225" spans="1:8" s="1421" customFormat="1" ht="17.100000000000001" customHeight="1" thickBot="1">
      <c r="A1225" s="1246"/>
      <c r="B1225" s="1259" t="s">
        <v>934</v>
      </c>
      <c r="C1225" s="1447"/>
      <c r="D1225" s="1339" t="s">
        <v>933</v>
      </c>
      <c r="E1225" s="1316">
        <f t="shared" ref="E1225:G1227" si="82">SUM(E1226)</f>
        <v>526000</v>
      </c>
      <c r="F1225" s="1316">
        <f t="shared" si="82"/>
        <v>526000</v>
      </c>
      <c r="G1225" s="1315">
        <f t="shared" si="82"/>
        <v>526000</v>
      </c>
      <c r="H1225" s="1254">
        <f t="shared" si="81"/>
        <v>1</v>
      </c>
    </row>
    <row r="1226" spans="1:8" s="1421" customFormat="1" ht="17.100000000000001" customHeight="1">
      <c r="A1226" s="1246"/>
      <c r="B1226" s="4863"/>
      <c r="C1226" s="5173" t="s">
        <v>490</v>
      </c>
      <c r="D1226" s="5173"/>
      <c r="E1226" s="2565">
        <f t="shared" si="82"/>
        <v>526000</v>
      </c>
      <c r="F1226" s="2565">
        <f t="shared" si="82"/>
        <v>526000</v>
      </c>
      <c r="G1226" s="2564">
        <f t="shared" si="82"/>
        <v>526000</v>
      </c>
      <c r="H1226" s="1237">
        <f t="shared" si="81"/>
        <v>1</v>
      </c>
    </row>
    <row r="1227" spans="1:8" s="1421" customFormat="1" ht="17.100000000000001" customHeight="1">
      <c r="A1227" s="1246"/>
      <c r="B1227" s="4863"/>
      <c r="C1227" s="5217" t="s">
        <v>489</v>
      </c>
      <c r="D1227" s="5217"/>
      <c r="E1227" s="2552">
        <f t="shared" si="82"/>
        <v>526000</v>
      </c>
      <c r="F1227" s="2552">
        <f t="shared" si="82"/>
        <v>526000</v>
      </c>
      <c r="G1227" s="2563">
        <f t="shared" si="82"/>
        <v>526000</v>
      </c>
      <c r="H1227" s="2548">
        <f t="shared" si="81"/>
        <v>1</v>
      </c>
    </row>
    <row r="1228" spans="1:8" s="1421" customFormat="1" ht="51.75" customHeight="1" thickBot="1">
      <c r="A1228" s="1246"/>
      <c r="B1228" s="4863"/>
      <c r="C1228" s="2562" t="s">
        <v>108</v>
      </c>
      <c r="D1228" s="2542" t="s">
        <v>502</v>
      </c>
      <c r="E1228" s="2561">
        <v>526000</v>
      </c>
      <c r="F1228" s="2328">
        <v>526000</v>
      </c>
      <c r="G1228" s="2228">
        <v>526000</v>
      </c>
      <c r="H1228" s="1517">
        <f t="shared" si="81"/>
        <v>1</v>
      </c>
    </row>
    <row r="1229" spans="1:8" ht="15" hidden="1" customHeight="1" thickBot="1">
      <c r="A1229" s="1246"/>
      <c r="B1229" s="1332"/>
      <c r="C1229" s="5220" t="s">
        <v>487</v>
      </c>
      <c r="D1229" s="5221"/>
      <c r="E1229" s="1522">
        <v>0</v>
      </c>
      <c r="F1229" s="2324"/>
      <c r="G1229" s="2197"/>
      <c r="H1229" s="1578" t="e">
        <f t="shared" si="81"/>
        <v>#DIV/0!</v>
      </c>
    </row>
    <row r="1230" spans="1:8" ht="18" hidden="1" customHeight="1" thickBot="1">
      <c r="A1230" s="1246"/>
      <c r="B1230" s="1332"/>
      <c r="C1230" s="5217" t="s">
        <v>486</v>
      </c>
      <c r="D1230" s="5222"/>
      <c r="E1230" s="1519">
        <v>0</v>
      </c>
      <c r="F1230" s="2324"/>
      <c r="G1230" s="2197"/>
      <c r="H1230" s="1578" t="e">
        <f t="shared" si="81"/>
        <v>#DIV/0!</v>
      </c>
    </row>
    <row r="1231" spans="1:8" ht="54.75" hidden="1" customHeight="1" thickBot="1">
      <c r="A1231" s="1246"/>
      <c r="B1231" s="1332"/>
      <c r="C1231" s="2560" t="s">
        <v>493</v>
      </c>
      <c r="D1231" s="2559" t="s">
        <v>492</v>
      </c>
      <c r="E1231" s="1228">
        <v>0</v>
      </c>
      <c r="F1231" s="2324"/>
      <c r="G1231" s="2197"/>
      <c r="H1231" s="2558" t="e">
        <f t="shared" si="81"/>
        <v>#DIV/0!</v>
      </c>
    </row>
    <row r="1232" spans="1:8" s="1421" customFormat="1" ht="17.100000000000001" customHeight="1" thickBot="1">
      <c r="A1232" s="1246"/>
      <c r="B1232" s="1259" t="s">
        <v>932</v>
      </c>
      <c r="C1232" s="2557"/>
      <c r="D1232" s="2556" t="s">
        <v>225</v>
      </c>
      <c r="E1232" s="1316">
        <f>SUM(E1233,E1247)</f>
        <v>50000</v>
      </c>
      <c r="F1232" s="1316">
        <f>SUM(F1233,F1247)</f>
        <v>4769266</v>
      </c>
      <c r="G1232" s="1315">
        <f>SUM(G1233,G1247)</f>
        <v>4403332.82</v>
      </c>
      <c r="H1232" s="1254">
        <f t="shared" si="81"/>
        <v>0.92327264195370951</v>
      </c>
    </row>
    <row r="1233" spans="1:8" s="1421" customFormat="1" ht="17.100000000000001" customHeight="1">
      <c r="A1233" s="1246"/>
      <c r="B1233" s="2555"/>
      <c r="C1233" s="5224" t="s">
        <v>490</v>
      </c>
      <c r="D1233" s="5225"/>
      <c r="E1233" s="1552">
        <f>SUM(E1234,E1240)</f>
        <v>50000</v>
      </c>
      <c r="F1233" s="1552">
        <f>SUM(F1234,F1240)</f>
        <v>4694266</v>
      </c>
      <c r="G1233" s="1551">
        <f>SUM(G1234,G1240)</f>
        <v>4328332.82</v>
      </c>
      <c r="H1233" s="1237">
        <f t="shared" si="81"/>
        <v>0.92204677365960952</v>
      </c>
    </row>
    <row r="1234" spans="1:8" s="1421" customFormat="1" ht="17.100000000000001" customHeight="1">
      <c r="A1234" s="1246"/>
      <c r="B1234" s="2537"/>
      <c r="C1234" s="5226" t="s">
        <v>514</v>
      </c>
      <c r="D1234" s="5227"/>
      <c r="E1234" s="1828">
        <f>SUM(E1235)</f>
        <v>50000</v>
      </c>
      <c r="F1234" s="1828">
        <f>SUM(F1235)</f>
        <v>2468737</v>
      </c>
      <c r="G1234" s="1827">
        <f>SUM(G1235)</f>
        <v>2160797.7200000002</v>
      </c>
      <c r="H1234" s="2548">
        <f t="shared" si="81"/>
        <v>0.87526444493682409</v>
      </c>
    </row>
    <row r="1235" spans="1:8" s="1421" customFormat="1" ht="15" customHeight="1">
      <c r="A1235" s="1246"/>
      <c r="B1235" s="2537"/>
      <c r="C1235" s="5228" t="s">
        <v>508</v>
      </c>
      <c r="D1235" s="5229"/>
      <c r="E1235" s="1986">
        <f>SUM(E1236:E1238)</f>
        <v>50000</v>
      </c>
      <c r="F1235" s="1986">
        <f>SUM(F1236:F1238)</f>
        <v>2468737</v>
      </c>
      <c r="G1235" s="1985">
        <f>SUM(G1236:G1238)</f>
        <v>2160797.7200000002</v>
      </c>
      <c r="H1235" s="2554">
        <f t="shared" si="81"/>
        <v>0.87526444493682409</v>
      </c>
    </row>
    <row r="1236" spans="1:8" s="1421" customFormat="1" ht="15" customHeight="1">
      <c r="A1236" s="1246"/>
      <c r="B1236" s="2537"/>
      <c r="C1236" s="2546" t="s">
        <v>507</v>
      </c>
      <c r="D1236" s="2551" t="s">
        <v>506</v>
      </c>
      <c r="E1236" s="1828">
        <v>0</v>
      </c>
      <c r="F1236" s="2550">
        <v>50000</v>
      </c>
      <c r="G1236" s="2549">
        <v>49963.5</v>
      </c>
      <c r="H1236" s="2548">
        <f t="shared" si="81"/>
        <v>0.99926999999999999</v>
      </c>
    </row>
    <row r="1237" spans="1:8" s="1421" customFormat="1" ht="15" customHeight="1">
      <c r="A1237" s="1246"/>
      <c r="B1237" s="2537"/>
      <c r="C1237" s="2543" t="s">
        <v>505</v>
      </c>
      <c r="D1237" s="2551" t="s">
        <v>504</v>
      </c>
      <c r="E1237" s="1828">
        <v>50000</v>
      </c>
      <c r="F1237" s="2550">
        <v>0</v>
      </c>
      <c r="G1237" s="2549">
        <v>0</v>
      </c>
      <c r="H1237" s="2548"/>
    </row>
    <row r="1238" spans="1:8" s="1421" customFormat="1" ht="15" customHeight="1">
      <c r="A1238" s="1369"/>
      <c r="B1238" s="1471"/>
      <c r="C1238" s="2543" t="s">
        <v>794</v>
      </c>
      <c r="D1238" s="2553" t="s">
        <v>793</v>
      </c>
      <c r="E1238" s="2552">
        <v>0</v>
      </c>
      <c r="F1238" s="2550">
        <v>2418737</v>
      </c>
      <c r="G1238" s="2549">
        <v>2110834.2200000002</v>
      </c>
      <c r="H1238" s="2548">
        <f>G1238/F1238</f>
        <v>0.87270100883229562</v>
      </c>
    </row>
    <row r="1239" spans="1:8" s="1421" customFormat="1" ht="15" customHeight="1">
      <c r="A1239" s="1246"/>
      <c r="B1239" s="2537"/>
      <c r="C1239" s="2543"/>
      <c r="D1239" s="2551"/>
      <c r="E1239" s="1828"/>
      <c r="F1239" s="2550"/>
      <c r="G1239" s="2549"/>
      <c r="H1239" s="2548"/>
    </row>
    <row r="1240" spans="1:8" s="1421" customFormat="1" ht="16.5" customHeight="1">
      <c r="A1240" s="1246"/>
      <c r="B1240" s="2537"/>
      <c r="C1240" s="5230" t="s">
        <v>489</v>
      </c>
      <c r="D1240" s="5231"/>
      <c r="E1240" s="1828">
        <f>SUM(E1242:E1245)</f>
        <v>0</v>
      </c>
      <c r="F1240" s="1828">
        <f>SUM(F1242:F1245)</f>
        <v>2225529</v>
      </c>
      <c r="G1240" s="1827">
        <f>SUM(G1242:G1245)</f>
        <v>2167535.1</v>
      </c>
      <c r="H1240" s="2548">
        <f t="shared" ref="H1240:H1245" si="83">G1240/F1240</f>
        <v>0.97394152131920098</v>
      </c>
    </row>
    <row r="1241" spans="1:8" s="1421" customFormat="1" ht="51" hidden="1" customHeight="1">
      <c r="A1241" s="1246"/>
      <c r="B1241" s="2537"/>
      <c r="C1241" s="2546" t="s">
        <v>108</v>
      </c>
      <c r="D1241" s="2551" t="s">
        <v>502</v>
      </c>
      <c r="E1241" s="1828">
        <v>0</v>
      </c>
      <c r="F1241" s="2550"/>
      <c r="G1241" s="2549"/>
      <c r="H1241" s="2548" t="e">
        <f t="shared" si="83"/>
        <v>#DIV/0!</v>
      </c>
    </row>
    <row r="1242" spans="1:8" s="1421" customFormat="1" ht="30.75" customHeight="1">
      <c r="A1242" s="1246"/>
      <c r="B1242" s="2537"/>
      <c r="C1242" s="2546" t="s">
        <v>807</v>
      </c>
      <c r="D1242" s="2547" t="s">
        <v>806</v>
      </c>
      <c r="E1242" s="2544">
        <v>0</v>
      </c>
      <c r="F1242" s="2540">
        <v>1444529</v>
      </c>
      <c r="G1242" s="2539">
        <v>1444528.98</v>
      </c>
      <c r="H1242" s="2522">
        <f t="shared" si="83"/>
        <v>0.99999998615465657</v>
      </c>
    </row>
    <row r="1243" spans="1:8" s="1421" customFormat="1" ht="30.75" customHeight="1">
      <c r="A1243" s="1246"/>
      <c r="B1243" s="2537"/>
      <c r="C1243" s="2546" t="s">
        <v>90</v>
      </c>
      <c r="D1243" s="2545" t="s">
        <v>488</v>
      </c>
      <c r="E1243" s="2544">
        <v>0</v>
      </c>
      <c r="F1243" s="2540">
        <v>775000</v>
      </c>
      <c r="G1243" s="2539">
        <v>717006.12</v>
      </c>
      <c r="H1243" s="2522">
        <f t="shared" si="83"/>
        <v>0.9251691870967742</v>
      </c>
    </row>
    <row r="1244" spans="1:8" s="1421" customFormat="1" ht="25.5">
      <c r="A1244" s="1246"/>
      <c r="B1244" s="2537"/>
      <c r="C1244" s="2541" t="s">
        <v>613</v>
      </c>
      <c r="D1244" s="2538" t="s">
        <v>931</v>
      </c>
      <c r="E1244" s="2544">
        <v>0</v>
      </c>
      <c r="F1244" s="2540">
        <v>6000</v>
      </c>
      <c r="G1244" s="2539">
        <v>6000</v>
      </c>
      <c r="H1244" s="2522">
        <f t="shared" si="83"/>
        <v>1</v>
      </c>
    </row>
    <row r="1245" spans="1:8" s="1421" customFormat="1" ht="25.5" hidden="1">
      <c r="A1245" s="1246"/>
      <c r="B1245" s="2537"/>
      <c r="C1245" s="2543" t="s">
        <v>500</v>
      </c>
      <c r="D1245" s="2542" t="s">
        <v>499</v>
      </c>
      <c r="E1245" s="1828">
        <v>0</v>
      </c>
      <c r="F1245" s="2540">
        <v>0</v>
      </c>
      <c r="G1245" s="2539">
        <v>0</v>
      </c>
      <c r="H1245" s="2522" t="e">
        <f t="shared" si="83"/>
        <v>#DIV/0!</v>
      </c>
    </row>
    <row r="1246" spans="1:8" s="1421" customFormat="1" ht="15" customHeight="1">
      <c r="A1246" s="1332"/>
      <c r="B1246" s="2537"/>
      <c r="C1246" s="2541"/>
      <c r="D1246" s="2538"/>
      <c r="E1246" s="2524"/>
      <c r="F1246" s="2540"/>
      <c r="G1246" s="2539"/>
      <c r="H1246" s="2522"/>
    </row>
    <row r="1247" spans="1:8" s="1421" customFormat="1" ht="15">
      <c r="A1247" s="1246"/>
      <c r="B1247" s="1472"/>
      <c r="C1247" s="5208" t="s">
        <v>487</v>
      </c>
      <c r="D1247" s="5209"/>
      <c r="E1247" s="1253">
        <f>SUM(E1248)</f>
        <v>0</v>
      </c>
      <c r="F1247" s="1253">
        <f>SUM(F1248)</f>
        <v>75000</v>
      </c>
      <c r="G1247" s="1252">
        <f>SUM(G1248)</f>
        <v>75000</v>
      </c>
      <c r="H1247" s="1237">
        <f>G1247/F1247</f>
        <v>1</v>
      </c>
    </row>
    <row r="1248" spans="1:8" s="1421" customFormat="1" ht="15" customHeight="1">
      <c r="A1248" s="1246"/>
      <c r="B1248" s="2537"/>
      <c r="C1248" s="5210" t="s">
        <v>486</v>
      </c>
      <c r="D1248" s="5211"/>
      <c r="E1248" s="1828">
        <f>SUM(E1250:E1251)</f>
        <v>0</v>
      </c>
      <c r="F1248" s="1828">
        <f>SUM(F1250:F1251)</f>
        <v>75000</v>
      </c>
      <c r="G1248" s="1827">
        <f>SUM(G1250:G1251)</f>
        <v>75000</v>
      </c>
      <c r="H1248" s="2522">
        <f>G1248/F1248</f>
        <v>1</v>
      </c>
    </row>
    <row r="1249" spans="1:8" s="1421" customFormat="1" ht="39" hidden="1" customHeight="1">
      <c r="A1249" s="1246"/>
      <c r="B1249" s="2537"/>
      <c r="C1249" s="2536" t="s">
        <v>493</v>
      </c>
      <c r="D1249" s="2538" t="s">
        <v>484</v>
      </c>
      <c r="E1249" s="1828">
        <v>0</v>
      </c>
      <c r="F1249" s="1994">
        <v>0</v>
      </c>
      <c r="G1249" s="1980">
        <v>0</v>
      </c>
      <c r="H1249" s="2522" t="e">
        <f>G1249/F1249</f>
        <v>#DIV/0!</v>
      </c>
    </row>
    <row r="1250" spans="1:8" s="1421" customFormat="1" ht="38.25" hidden="1">
      <c r="A1250" s="1246"/>
      <c r="B1250" s="2537"/>
      <c r="C1250" s="2536" t="s">
        <v>751</v>
      </c>
      <c r="D1250" s="2535" t="s">
        <v>785</v>
      </c>
      <c r="E1250" s="1519">
        <v>0</v>
      </c>
      <c r="F1250" s="2161">
        <v>0</v>
      </c>
      <c r="G1250" s="2228">
        <v>0</v>
      </c>
      <c r="H1250" s="1517"/>
    </row>
    <row r="1251" spans="1:8" s="1421" customFormat="1" ht="39" thickBot="1">
      <c r="A1251" s="1232"/>
      <c r="B1251" s="2534"/>
      <c r="C1251" s="2533" t="s">
        <v>485</v>
      </c>
      <c r="D1251" s="2510" t="s">
        <v>484</v>
      </c>
      <c r="E1251" s="1228">
        <v>0</v>
      </c>
      <c r="F1251" s="1227">
        <v>75000</v>
      </c>
      <c r="G1251" s="1226">
        <v>75000</v>
      </c>
      <c r="H1251" s="1199">
        <f t="shared" ref="H1251:H1260" si="84">G1251/F1251</f>
        <v>1</v>
      </c>
    </row>
    <row r="1252" spans="1:8" ht="13.5" hidden="1" thickBot="1">
      <c r="A1252" s="1413"/>
      <c r="B1252" s="1596" t="s">
        <v>930</v>
      </c>
      <c r="C1252" s="1595"/>
      <c r="D1252" s="1594" t="s">
        <v>49</v>
      </c>
      <c r="E1252" s="1593">
        <v>0</v>
      </c>
      <c r="F1252" s="2532"/>
      <c r="G1252" s="2531"/>
      <c r="H1252" s="1416" t="e">
        <f t="shared" si="84"/>
        <v>#DIV/0!</v>
      </c>
    </row>
    <row r="1253" spans="1:8" ht="0.75" hidden="1" customHeight="1" thickBot="1">
      <c r="A1253" s="1413"/>
      <c r="B1253" s="1321"/>
      <c r="C1253" s="5182" t="s">
        <v>490</v>
      </c>
      <c r="D1253" s="5182"/>
      <c r="E1253" s="1696">
        <v>0</v>
      </c>
      <c r="F1253" s="2460"/>
      <c r="G1253" s="2422"/>
      <c r="H1253" s="2530" t="e">
        <f t="shared" si="84"/>
        <v>#DIV/0!</v>
      </c>
    </row>
    <row r="1254" spans="1:8" ht="13.5" hidden="1" thickBot="1">
      <c r="A1254" s="1413"/>
      <c r="B1254" s="1321"/>
      <c r="C1254" s="5212" t="s">
        <v>489</v>
      </c>
      <c r="D1254" s="5212"/>
      <c r="E1254" s="1579">
        <v>0</v>
      </c>
      <c r="F1254" s="2460"/>
      <c r="G1254" s="2422"/>
      <c r="H1254" s="1578" t="e">
        <f t="shared" si="84"/>
        <v>#DIV/0!</v>
      </c>
    </row>
    <row r="1255" spans="1:8" ht="39" hidden="1" thickBot="1">
      <c r="A1255" s="1413"/>
      <c r="B1255" s="1321"/>
      <c r="C1255" s="2529" t="s">
        <v>90</v>
      </c>
      <c r="D1255" s="2528" t="s">
        <v>488</v>
      </c>
      <c r="E1255" s="2527">
        <v>0</v>
      </c>
      <c r="F1255" s="2460"/>
      <c r="G1255" s="2422"/>
      <c r="H1255" s="2459" t="e">
        <f t="shared" si="84"/>
        <v>#DIV/0!</v>
      </c>
    </row>
    <row r="1256" spans="1:8" ht="17.100000000000001" customHeight="1" thickBot="1">
      <c r="A1256" s="1345" t="s">
        <v>929</v>
      </c>
      <c r="B1256" s="1344"/>
      <c r="C1256" s="1343"/>
      <c r="D1256" s="1342" t="s">
        <v>928</v>
      </c>
      <c r="E1256" s="1224">
        <f>SUM(E1257,E1261)</f>
        <v>18747646</v>
      </c>
      <c r="F1256" s="1224">
        <f>SUM(F1257,F1261)</f>
        <v>9932608</v>
      </c>
      <c r="G1256" s="1223">
        <f>SUM(G1257,G1261)</f>
        <v>9932479.8599999994</v>
      </c>
      <c r="H1256" s="1341">
        <f t="shared" si="84"/>
        <v>0.99998709905797145</v>
      </c>
    </row>
    <row r="1257" spans="1:8" s="1421" customFormat="1" ht="30" customHeight="1" thickBot="1">
      <c r="A1257" s="1246"/>
      <c r="B1257" s="1259" t="s">
        <v>927</v>
      </c>
      <c r="C1257" s="1340"/>
      <c r="D1257" s="1339" t="s">
        <v>926</v>
      </c>
      <c r="E1257" s="1316">
        <f t="shared" ref="E1257:G1259" si="85">SUM(E1258)</f>
        <v>7752608</v>
      </c>
      <c r="F1257" s="1316">
        <f t="shared" si="85"/>
        <v>9932608</v>
      </c>
      <c r="G1257" s="1315">
        <f t="shared" si="85"/>
        <v>9932479.8599999994</v>
      </c>
      <c r="H1257" s="1254">
        <f t="shared" si="84"/>
        <v>0.99998709905797145</v>
      </c>
    </row>
    <row r="1258" spans="1:8" s="1421" customFormat="1" ht="17.100000000000001" customHeight="1">
      <c r="A1258" s="1246"/>
      <c r="B1258" s="4863"/>
      <c r="C1258" s="4884" t="s">
        <v>490</v>
      </c>
      <c r="D1258" s="4949"/>
      <c r="E1258" s="1239">
        <f t="shared" si="85"/>
        <v>7752608</v>
      </c>
      <c r="F1258" s="1239">
        <f t="shared" si="85"/>
        <v>9932608</v>
      </c>
      <c r="G1258" s="1238">
        <f t="shared" si="85"/>
        <v>9932479.8599999994</v>
      </c>
      <c r="H1258" s="1237">
        <f t="shared" si="84"/>
        <v>0.99998709905797145</v>
      </c>
    </row>
    <row r="1259" spans="1:8" s="1421" customFormat="1" ht="17.100000000000001" customHeight="1">
      <c r="A1259" s="1246"/>
      <c r="B1259" s="4863"/>
      <c r="C1259" s="5223" t="s">
        <v>925</v>
      </c>
      <c r="D1259" s="5213"/>
      <c r="E1259" s="2512">
        <f t="shared" si="85"/>
        <v>7752608</v>
      </c>
      <c r="F1259" s="2512">
        <f t="shared" si="85"/>
        <v>9932608</v>
      </c>
      <c r="G1259" s="2511">
        <f t="shared" si="85"/>
        <v>9932479.8599999994</v>
      </c>
      <c r="H1259" s="1517">
        <f t="shared" si="84"/>
        <v>0.99998709905797145</v>
      </c>
    </row>
    <row r="1260" spans="1:8" s="1421" customFormat="1" ht="33.75" customHeight="1" thickBot="1">
      <c r="A1260" s="1246"/>
      <c r="B1260" s="4983"/>
      <c r="C1260" s="2526" t="s">
        <v>924</v>
      </c>
      <c r="D1260" s="2525" t="s">
        <v>923</v>
      </c>
      <c r="E1260" s="1228">
        <v>7752608</v>
      </c>
      <c r="F1260" s="1227">
        <v>9932608</v>
      </c>
      <c r="G1260" s="1226">
        <v>9932479.8599999994</v>
      </c>
      <c r="H1260" s="1199">
        <f t="shared" si="84"/>
        <v>0.99998709905797145</v>
      </c>
    </row>
    <row r="1261" spans="1:8" s="1421" customFormat="1" ht="26.25" customHeight="1" thickBot="1">
      <c r="A1261" s="1332"/>
      <c r="B1261" s="1259" t="s">
        <v>922</v>
      </c>
      <c r="C1261" s="1340"/>
      <c r="D1261" s="1339" t="s">
        <v>921</v>
      </c>
      <c r="E1261" s="1316">
        <f t="shared" ref="E1261:G1263" si="86">SUM(E1262)</f>
        <v>10995038</v>
      </c>
      <c r="F1261" s="1316">
        <f t="shared" si="86"/>
        <v>0</v>
      </c>
      <c r="G1261" s="1315">
        <f t="shared" si="86"/>
        <v>0</v>
      </c>
      <c r="H1261" s="1254"/>
    </row>
    <row r="1262" spans="1:8" s="1421" customFormat="1" ht="17.100000000000001" customHeight="1">
      <c r="A1262" s="1366"/>
      <c r="B1262" s="4863"/>
      <c r="C1262" s="5173" t="s">
        <v>490</v>
      </c>
      <c r="D1262" s="5173"/>
      <c r="E1262" s="1239">
        <f t="shared" si="86"/>
        <v>10995038</v>
      </c>
      <c r="F1262" s="1239">
        <f t="shared" si="86"/>
        <v>0</v>
      </c>
      <c r="G1262" s="1238">
        <f t="shared" si="86"/>
        <v>0</v>
      </c>
      <c r="H1262" s="1237"/>
    </row>
    <row r="1263" spans="1:8" s="1421" customFormat="1" ht="17.100000000000001" customHeight="1">
      <c r="A1263" s="1366"/>
      <c r="B1263" s="4863"/>
      <c r="C1263" s="5213" t="s">
        <v>920</v>
      </c>
      <c r="D1263" s="5213"/>
      <c r="E1263" s="2512">
        <f t="shared" si="86"/>
        <v>10995038</v>
      </c>
      <c r="F1263" s="2512">
        <f t="shared" si="86"/>
        <v>0</v>
      </c>
      <c r="G1263" s="2511">
        <f t="shared" si="86"/>
        <v>0</v>
      </c>
      <c r="H1263" s="1517"/>
    </row>
    <row r="1264" spans="1:8" s="1421" customFormat="1" ht="17.100000000000001" customHeight="1" thickBot="1">
      <c r="A1264" s="1232"/>
      <c r="B1264" s="4983"/>
      <c r="C1264" s="2451" t="s">
        <v>919</v>
      </c>
      <c r="D1264" s="2525" t="s">
        <v>918</v>
      </c>
      <c r="E1264" s="1228">
        <v>10995038</v>
      </c>
      <c r="F1264" s="1227">
        <v>0</v>
      </c>
      <c r="G1264" s="1226">
        <v>0</v>
      </c>
      <c r="H1264" s="1199"/>
    </row>
    <row r="1265" spans="1:9" ht="17.100000000000001" customHeight="1" thickBot="1">
      <c r="A1265" s="1345" t="s">
        <v>917</v>
      </c>
      <c r="B1265" s="1541"/>
      <c r="C1265" s="1540"/>
      <c r="D1265" s="1840" t="s">
        <v>916</v>
      </c>
      <c r="E1265" s="1839">
        <f>SUM(E1266)</f>
        <v>86048000</v>
      </c>
      <c r="F1265" s="1839">
        <f>SUM(F1266)</f>
        <v>20160635</v>
      </c>
      <c r="G1265" s="1838">
        <f>SUM(G1266)</f>
        <v>0</v>
      </c>
      <c r="H1265" s="1341">
        <f t="shared" ref="H1265:H1270" si="87">G1265/F1265</f>
        <v>0</v>
      </c>
    </row>
    <row r="1266" spans="1:9" ht="17.100000000000001" customHeight="1" thickBot="1">
      <c r="A1266" s="1246"/>
      <c r="B1266" s="1259" t="s">
        <v>915</v>
      </c>
      <c r="C1266" s="1340"/>
      <c r="D1266" s="1837" t="s">
        <v>914</v>
      </c>
      <c r="E1266" s="1316">
        <f>SUM(E1267,E1272)</f>
        <v>86048000</v>
      </c>
      <c r="F1266" s="1316">
        <f>SUM(F1267,F1272)</f>
        <v>20160635</v>
      </c>
      <c r="G1266" s="1315">
        <f>SUM(G1267,G1272)</f>
        <v>0</v>
      </c>
      <c r="H1266" s="1254">
        <f t="shared" si="87"/>
        <v>0</v>
      </c>
      <c r="I1266" s="1193"/>
    </row>
    <row r="1267" spans="1:9" ht="17.100000000000001" customHeight="1">
      <c r="A1267" s="1246"/>
      <c r="B1267" s="1472"/>
      <c r="C1267" s="5173" t="s">
        <v>490</v>
      </c>
      <c r="D1267" s="5196"/>
      <c r="E1267" s="1253">
        <f t="shared" ref="E1267:G1269" si="88">SUM(E1268)</f>
        <v>29348000</v>
      </c>
      <c r="F1267" s="1253">
        <f t="shared" si="88"/>
        <v>5131135</v>
      </c>
      <c r="G1267" s="1252">
        <f t="shared" si="88"/>
        <v>0</v>
      </c>
      <c r="H1267" s="1237">
        <f t="shared" si="87"/>
        <v>0</v>
      </c>
      <c r="I1267" s="1193"/>
    </row>
    <row r="1268" spans="1:9" ht="17.100000000000001" customHeight="1">
      <c r="A1268" s="1246"/>
      <c r="B1268" s="1472"/>
      <c r="C1268" s="5213" t="s">
        <v>514</v>
      </c>
      <c r="D1268" s="5214"/>
      <c r="E1268" s="2524">
        <f t="shared" si="88"/>
        <v>29348000</v>
      </c>
      <c r="F1268" s="2524">
        <f t="shared" si="88"/>
        <v>5131135</v>
      </c>
      <c r="G1268" s="2523">
        <f t="shared" si="88"/>
        <v>0</v>
      </c>
      <c r="H1268" s="2522">
        <f t="shared" si="87"/>
        <v>0</v>
      </c>
      <c r="I1268" s="1193"/>
    </row>
    <row r="1269" spans="1:9" ht="17.100000000000001" customHeight="1">
      <c r="A1269" s="1246"/>
      <c r="B1269" s="1472"/>
      <c r="C1269" s="5215" t="s">
        <v>508</v>
      </c>
      <c r="D1269" s="5216"/>
      <c r="E1269" s="2521">
        <f t="shared" si="88"/>
        <v>29348000</v>
      </c>
      <c r="F1269" s="2521">
        <f t="shared" si="88"/>
        <v>5131135</v>
      </c>
      <c r="G1269" s="2520">
        <f t="shared" si="88"/>
        <v>0</v>
      </c>
      <c r="H1269" s="2519">
        <f t="shared" si="87"/>
        <v>0</v>
      </c>
      <c r="I1269" s="1193"/>
    </row>
    <row r="1270" spans="1:9" ht="17.100000000000001" customHeight="1">
      <c r="A1270" s="1246"/>
      <c r="B1270" s="1472"/>
      <c r="C1270" s="2518" t="s">
        <v>913</v>
      </c>
      <c r="D1270" s="2517" t="s">
        <v>912</v>
      </c>
      <c r="E1270" s="1828">
        <v>29348000</v>
      </c>
      <c r="F1270" s="2478">
        <v>5131135</v>
      </c>
      <c r="G1270" s="2477">
        <v>0</v>
      </c>
      <c r="H1270" s="2471">
        <f t="shared" si="87"/>
        <v>0</v>
      </c>
      <c r="I1270" s="1193"/>
    </row>
    <row r="1271" spans="1:9" ht="17.100000000000001" customHeight="1">
      <c r="A1271" s="1369"/>
      <c r="B1271" s="1471"/>
      <c r="C1271" s="2516"/>
      <c r="D1271" s="2515"/>
      <c r="E1271" s="2514"/>
      <c r="F1271" s="2478"/>
      <c r="G1271" s="2477"/>
      <c r="H1271" s="2471"/>
      <c r="I1271" s="1193"/>
    </row>
    <row r="1272" spans="1:9" ht="17.100000000000001" customHeight="1">
      <c r="A1272" s="1246"/>
      <c r="B1272" s="1472"/>
      <c r="C1272" s="5205" t="s">
        <v>487</v>
      </c>
      <c r="D1272" s="5206"/>
      <c r="E1272" s="1239">
        <f t="shared" ref="E1272:G1273" si="89">SUM(E1273)</f>
        <v>56700000</v>
      </c>
      <c r="F1272" s="1239">
        <f t="shared" si="89"/>
        <v>15029500</v>
      </c>
      <c r="G1272" s="1238">
        <f t="shared" si="89"/>
        <v>0</v>
      </c>
      <c r="H1272" s="2513">
        <f t="shared" ref="H1272:H1279" si="90">G1272/F1272</f>
        <v>0</v>
      </c>
      <c r="I1272" s="1193"/>
    </row>
    <row r="1273" spans="1:9" ht="17.100000000000001" customHeight="1">
      <c r="A1273" s="1246"/>
      <c r="B1273" s="1472"/>
      <c r="C1273" s="5189" t="s">
        <v>486</v>
      </c>
      <c r="D1273" s="5207"/>
      <c r="E1273" s="2512">
        <f t="shared" si="89"/>
        <v>56700000</v>
      </c>
      <c r="F1273" s="2512">
        <f t="shared" si="89"/>
        <v>15029500</v>
      </c>
      <c r="G1273" s="2511">
        <f t="shared" si="89"/>
        <v>0</v>
      </c>
      <c r="H1273" s="1517">
        <f t="shared" si="90"/>
        <v>0</v>
      </c>
      <c r="I1273" s="1193"/>
    </row>
    <row r="1274" spans="1:9" ht="17.100000000000001" customHeight="1" thickBot="1">
      <c r="A1274" s="1232"/>
      <c r="B1274" s="1476"/>
      <c r="C1274" s="1357" t="s">
        <v>911</v>
      </c>
      <c r="D1274" s="2510" t="s">
        <v>910</v>
      </c>
      <c r="E1274" s="1228">
        <v>56700000</v>
      </c>
      <c r="F1274" s="1227">
        <v>15029500</v>
      </c>
      <c r="G1274" s="1226">
        <v>0</v>
      </c>
      <c r="H1274" s="1199">
        <f t="shared" si="90"/>
        <v>0</v>
      </c>
    </row>
    <row r="1275" spans="1:9" ht="16.5" customHeight="1" thickBot="1">
      <c r="A1275" s="1345" t="s">
        <v>909</v>
      </c>
      <c r="B1275" s="1541"/>
      <c r="C1275" s="2509"/>
      <c r="D1275" s="2508" t="s">
        <v>908</v>
      </c>
      <c r="E1275" s="1839">
        <f>SUM(E1276,E1284,E1320,E1349,E1369,E1431,E1518,E1599,E1605)</f>
        <v>54167144</v>
      </c>
      <c r="F1275" s="1839">
        <f>SUM(F1276,F1284,F1320,F1349,F1369,F1431,F1518,F1599,F1605)</f>
        <v>59916073</v>
      </c>
      <c r="G1275" s="1838">
        <f>SUM(G1276,G1284,G1320,G1349,G1369,G1431,G1518,G1599,G1605)</f>
        <v>58006024.75</v>
      </c>
      <c r="H1275" s="1222">
        <f t="shared" si="90"/>
        <v>0.96812127106527823</v>
      </c>
    </row>
    <row r="1276" spans="1:9" s="1225" customFormat="1" ht="16.5" customHeight="1" thickBot="1">
      <c r="A1276" s="2507"/>
      <c r="B1276" s="2506" t="s">
        <v>907</v>
      </c>
      <c r="C1276" s="1340"/>
      <c r="D1276" s="1339" t="s">
        <v>906</v>
      </c>
      <c r="E1276" s="1316">
        <f>SUM(E1277,E1281)</f>
        <v>0</v>
      </c>
      <c r="F1276" s="1316">
        <f>SUM(F1277,F1281)</f>
        <v>28762</v>
      </c>
      <c r="G1276" s="1315">
        <f>SUM(G1277,G1281)</f>
        <v>24624</v>
      </c>
      <c r="H1276" s="1254">
        <f t="shared" si="90"/>
        <v>0.85612961546484945</v>
      </c>
    </row>
    <row r="1277" spans="1:9" s="1225" customFormat="1" ht="14.25" customHeight="1">
      <c r="A1277" s="1333"/>
      <c r="B1277" s="5199"/>
      <c r="C1277" s="5173" t="s">
        <v>490</v>
      </c>
      <c r="D1277" s="5196"/>
      <c r="E1277" s="2505">
        <f t="shared" ref="E1277:G1278" si="91">SUM(E1278)</f>
        <v>0</v>
      </c>
      <c r="F1277" s="2505">
        <f t="shared" si="91"/>
        <v>16762</v>
      </c>
      <c r="G1277" s="2504">
        <f t="shared" si="91"/>
        <v>16762</v>
      </c>
      <c r="H1277" s="1237">
        <f t="shared" si="90"/>
        <v>1</v>
      </c>
    </row>
    <row r="1278" spans="1:9" s="1225" customFormat="1" ht="15.75" customHeight="1">
      <c r="A1278" s="1333"/>
      <c r="B1278" s="5200"/>
      <c r="C1278" s="5189" t="s">
        <v>489</v>
      </c>
      <c r="D1278" s="5203"/>
      <c r="E1278" s="2473">
        <f t="shared" si="91"/>
        <v>0</v>
      </c>
      <c r="F1278" s="2473">
        <f t="shared" si="91"/>
        <v>16762</v>
      </c>
      <c r="G1278" s="2472">
        <f t="shared" si="91"/>
        <v>16762</v>
      </c>
      <c r="H1278" s="2471">
        <f t="shared" si="90"/>
        <v>1</v>
      </c>
    </row>
    <row r="1279" spans="1:9" s="1225" customFormat="1" ht="27.75" customHeight="1">
      <c r="A1279" s="1333"/>
      <c r="B1279" s="5200"/>
      <c r="C1279" s="2503" t="s">
        <v>90</v>
      </c>
      <c r="D1279" s="2502" t="s">
        <v>488</v>
      </c>
      <c r="E1279" s="1828">
        <v>0</v>
      </c>
      <c r="F1279" s="2481">
        <v>16762</v>
      </c>
      <c r="G1279" s="2447">
        <v>16762</v>
      </c>
      <c r="H1279" s="2446">
        <f t="shared" si="90"/>
        <v>1</v>
      </c>
    </row>
    <row r="1280" spans="1:9" s="1225" customFormat="1" ht="13.5" customHeight="1">
      <c r="A1280" s="1333"/>
      <c r="B1280" s="5200"/>
      <c r="C1280" s="5204"/>
      <c r="D1280" s="5204"/>
      <c r="E1280" s="2501"/>
      <c r="F1280" s="2481"/>
      <c r="G1280" s="2447"/>
      <c r="H1280" s="2446"/>
    </row>
    <row r="1281" spans="1:8" s="1225" customFormat="1" ht="16.5" customHeight="1">
      <c r="A1281" s="1333"/>
      <c r="B1281" s="5201"/>
      <c r="C1281" s="5205" t="s">
        <v>487</v>
      </c>
      <c r="D1281" s="5206"/>
      <c r="E1281" s="2152">
        <f t="shared" ref="E1281:G1282" si="92">SUM(E1282)</f>
        <v>0</v>
      </c>
      <c r="F1281" s="2152">
        <f t="shared" si="92"/>
        <v>12000</v>
      </c>
      <c r="G1281" s="2151">
        <f t="shared" si="92"/>
        <v>7862</v>
      </c>
      <c r="H1281" s="2500">
        <f t="shared" ref="H1281:H1295" si="93">G1281/F1281</f>
        <v>0.65516666666666667</v>
      </c>
    </row>
    <row r="1282" spans="1:8" s="1225" customFormat="1" ht="16.5" customHeight="1">
      <c r="A1282" s="1333"/>
      <c r="B1282" s="5201"/>
      <c r="C1282" s="5194" t="s">
        <v>486</v>
      </c>
      <c r="D1282" s="5207"/>
      <c r="E1282" s="2498">
        <f t="shared" si="92"/>
        <v>0</v>
      </c>
      <c r="F1282" s="2498">
        <f t="shared" si="92"/>
        <v>12000</v>
      </c>
      <c r="G1282" s="2497">
        <f t="shared" si="92"/>
        <v>7862</v>
      </c>
      <c r="H1282" s="1517">
        <f t="shared" si="93"/>
        <v>0.65516666666666667</v>
      </c>
    </row>
    <row r="1283" spans="1:8" s="1225" customFormat="1" ht="39" thickBot="1">
      <c r="A1283" s="1333"/>
      <c r="B1283" s="5202"/>
      <c r="C1283" s="1443" t="s">
        <v>485</v>
      </c>
      <c r="D1283" s="2495" t="s">
        <v>484</v>
      </c>
      <c r="E1283" s="1329">
        <v>0</v>
      </c>
      <c r="F1283" s="2402">
        <v>12000</v>
      </c>
      <c r="G1283" s="2370">
        <v>7862</v>
      </c>
      <c r="H1283" s="2494">
        <f t="shared" si="93"/>
        <v>0.65516666666666667</v>
      </c>
    </row>
    <row r="1284" spans="1:8" ht="17.100000000000001" customHeight="1" thickBot="1">
      <c r="A1284" s="1999"/>
      <c r="B1284" s="1259" t="s">
        <v>905</v>
      </c>
      <c r="C1284" s="1340"/>
      <c r="D1284" s="1339" t="s">
        <v>271</v>
      </c>
      <c r="E1284" s="1316">
        <f>SUM(E1285)</f>
        <v>7261371</v>
      </c>
      <c r="F1284" s="1316">
        <f>SUM(F1285)</f>
        <v>7291670</v>
      </c>
      <c r="G1284" s="1315">
        <f>SUM(G1285)</f>
        <v>7077768.2200000007</v>
      </c>
      <c r="H1284" s="1254">
        <f t="shared" si="93"/>
        <v>0.97066491215318307</v>
      </c>
    </row>
    <row r="1285" spans="1:8" ht="17.100000000000001" customHeight="1">
      <c r="A1285" s="1413"/>
      <c r="B1285" s="1332"/>
      <c r="C1285" s="5173" t="s">
        <v>490</v>
      </c>
      <c r="D1285" s="5173"/>
      <c r="E1285" s="1253">
        <f>SUM(E1286,E1314)</f>
        <v>7261371</v>
      </c>
      <c r="F1285" s="1253">
        <f>SUM(F1286,F1314)</f>
        <v>7291670</v>
      </c>
      <c r="G1285" s="1252">
        <f>SUM(G1286,G1314)</f>
        <v>7077768.2200000007</v>
      </c>
      <c r="H1285" s="1237">
        <f t="shared" si="93"/>
        <v>0.97066491215318307</v>
      </c>
    </row>
    <row r="1286" spans="1:8" ht="17.100000000000001" customHeight="1">
      <c r="A1286" s="1413"/>
      <c r="B1286" s="1332"/>
      <c r="C1286" s="5177" t="s">
        <v>514</v>
      </c>
      <c r="D1286" s="5177"/>
      <c r="E1286" s="2487">
        <f>SUM(E1287,E1297)</f>
        <v>7187521</v>
      </c>
      <c r="F1286" s="2487">
        <f>SUM(F1287,F1297)</f>
        <v>7144120</v>
      </c>
      <c r="G1286" s="2493">
        <f>SUM(G1287,G1297)</f>
        <v>6930791.7400000002</v>
      </c>
      <c r="H1286" s="2446">
        <f t="shared" si="93"/>
        <v>0.97013932296769934</v>
      </c>
    </row>
    <row r="1287" spans="1:8" ht="17.100000000000001" customHeight="1">
      <c r="A1287" s="1413"/>
      <c r="B1287" s="1332"/>
      <c r="C1287" s="5178" t="s">
        <v>513</v>
      </c>
      <c r="D1287" s="5178"/>
      <c r="E1287" s="2489">
        <f>SUM(E1288:E1295)</f>
        <v>6743045</v>
      </c>
      <c r="F1287" s="2489">
        <f>SUM(F1288:F1295)</f>
        <v>6647446</v>
      </c>
      <c r="G1287" s="2492">
        <f>SUM(G1288:G1295)</f>
        <v>6445982.0499999998</v>
      </c>
      <c r="H1287" s="2490">
        <f t="shared" si="93"/>
        <v>0.9696930294732744</v>
      </c>
    </row>
    <row r="1288" spans="1:8" ht="17.100000000000001" customHeight="1">
      <c r="A1288" s="1413"/>
      <c r="B1288" s="1332"/>
      <c r="C1288" s="2404" t="s">
        <v>566</v>
      </c>
      <c r="D1288" s="2403" t="s">
        <v>565</v>
      </c>
      <c r="E1288" s="2487">
        <v>636409</v>
      </c>
      <c r="F1288" s="2481">
        <v>639809</v>
      </c>
      <c r="G1288" s="2447">
        <v>626818.74</v>
      </c>
      <c r="H1288" s="2446">
        <f t="shared" si="93"/>
        <v>0.97969665947181106</v>
      </c>
    </row>
    <row r="1289" spans="1:8" ht="17.100000000000001" customHeight="1">
      <c r="A1289" s="1413"/>
      <c r="B1289" s="1332"/>
      <c r="C1289" s="2404" t="s">
        <v>564</v>
      </c>
      <c r="D1289" s="2403" t="s">
        <v>563</v>
      </c>
      <c r="E1289" s="2487">
        <v>42690</v>
      </c>
      <c r="F1289" s="2481">
        <v>37766</v>
      </c>
      <c r="G1289" s="2447">
        <v>37764.25</v>
      </c>
      <c r="H1289" s="2446">
        <f t="shared" si="93"/>
        <v>0.99995366202404279</v>
      </c>
    </row>
    <row r="1290" spans="1:8" ht="17.100000000000001" customHeight="1">
      <c r="A1290" s="1413"/>
      <c r="B1290" s="1332"/>
      <c r="C1290" s="2404" t="s">
        <v>512</v>
      </c>
      <c r="D1290" s="2403" t="s">
        <v>511</v>
      </c>
      <c r="E1290" s="2487">
        <v>1024938</v>
      </c>
      <c r="F1290" s="2481">
        <v>1012507</v>
      </c>
      <c r="G1290" s="2447">
        <v>901916.21</v>
      </c>
      <c r="H1290" s="2446">
        <f t="shared" si="93"/>
        <v>0.890775283528904</v>
      </c>
    </row>
    <row r="1291" spans="1:8" ht="17.100000000000001" customHeight="1">
      <c r="A1291" s="1413"/>
      <c r="B1291" s="1332"/>
      <c r="C1291" s="2404" t="s">
        <v>510</v>
      </c>
      <c r="D1291" s="2403" t="s">
        <v>509</v>
      </c>
      <c r="E1291" s="2487">
        <v>137683</v>
      </c>
      <c r="F1291" s="2481">
        <v>129359</v>
      </c>
      <c r="G1291" s="2447">
        <v>90184.57</v>
      </c>
      <c r="H1291" s="2446">
        <f t="shared" si="93"/>
        <v>0.69716502137462422</v>
      </c>
    </row>
    <row r="1292" spans="1:8" ht="17.100000000000001" customHeight="1">
      <c r="A1292" s="1413"/>
      <c r="B1292" s="1332"/>
      <c r="C1292" s="2404" t="s">
        <v>522</v>
      </c>
      <c r="D1292" s="2403" t="s">
        <v>904</v>
      </c>
      <c r="E1292" s="2487">
        <v>10800</v>
      </c>
      <c r="F1292" s="2481">
        <v>11800</v>
      </c>
      <c r="G1292" s="2447">
        <v>11800</v>
      </c>
      <c r="H1292" s="2446">
        <f t="shared" si="93"/>
        <v>1</v>
      </c>
    </row>
    <row r="1293" spans="1:8" ht="17.100000000000001" customHeight="1">
      <c r="A1293" s="1413"/>
      <c r="B1293" s="1332"/>
      <c r="C1293" s="2458" t="s">
        <v>562</v>
      </c>
      <c r="D1293" s="2457" t="s">
        <v>561</v>
      </c>
      <c r="E1293" s="2487">
        <v>17368</v>
      </c>
      <c r="F1293" s="2481">
        <v>17368</v>
      </c>
      <c r="G1293" s="2447">
        <v>13474.26</v>
      </c>
      <c r="H1293" s="2446">
        <f t="shared" si="93"/>
        <v>0.77580953477660064</v>
      </c>
    </row>
    <row r="1294" spans="1:8" ht="17.100000000000001" customHeight="1">
      <c r="A1294" s="1321"/>
      <c r="B1294" s="1332"/>
      <c r="C1294" s="2331" t="s">
        <v>701</v>
      </c>
      <c r="D1294" s="2302" t="s">
        <v>700</v>
      </c>
      <c r="E1294" s="1295">
        <v>4496176</v>
      </c>
      <c r="F1294" s="2483">
        <v>4446309</v>
      </c>
      <c r="G1294" s="2482">
        <v>4434371.38</v>
      </c>
      <c r="H1294" s="1208">
        <f t="shared" si="93"/>
        <v>0.99731516185672209</v>
      </c>
    </row>
    <row r="1295" spans="1:8" ht="17.100000000000001" customHeight="1">
      <c r="A1295" s="1413"/>
      <c r="B1295" s="1332"/>
      <c r="C1295" s="2404" t="s">
        <v>699</v>
      </c>
      <c r="D1295" s="2403" t="s">
        <v>698</v>
      </c>
      <c r="E1295" s="2487">
        <v>376981</v>
      </c>
      <c r="F1295" s="2481">
        <v>352528</v>
      </c>
      <c r="G1295" s="2447">
        <v>329652.64</v>
      </c>
      <c r="H1295" s="2446">
        <f t="shared" si="93"/>
        <v>0.93511051604411566</v>
      </c>
    </row>
    <row r="1296" spans="1:8" ht="17.100000000000001" customHeight="1">
      <c r="A1296" s="1413"/>
      <c r="B1296" s="1332"/>
      <c r="C1296" s="2491"/>
      <c r="D1296" s="1722"/>
      <c r="E1296" s="1303"/>
      <c r="F1296" s="2439"/>
      <c r="G1296" s="2433"/>
      <c r="H1296" s="2432"/>
    </row>
    <row r="1297" spans="1:8" ht="17.100000000000001" customHeight="1">
      <c r="A1297" s="1321"/>
      <c r="B1297" s="1332"/>
      <c r="C1297" s="5176" t="s">
        <v>508</v>
      </c>
      <c r="D1297" s="5176"/>
      <c r="E1297" s="1308">
        <f>SUM(E1299:E1312)</f>
        <v>444476</v>
      </c>
      <c r="F1297" s="1308">
        <f>SUM(F1299:F1312)</f>
        <v>496674</v>
      </c>
      <c r="G1297" s="1307">
        <f>SUM(G1299:G1312)</f>
        <v>484809.69</v>
      </c>
      <c r="H1297" s="2490">
        <f t="shared" ref="H1297:H1312" si="94">G1297/F1297</f>
        <v>0.9761124802184129</v>
      </c>
    </row>
    <row r="1298" spans="1:8" ht="17.100000000000001" hidden="1" customHeight="1">
      <c r="A1298" s="1413"/>
      <c r="B1298" s="1332"/>
      <c r="C1298" s="2404" t="s">
        <v>667</v>
      </c>
      <c r="D1298" s="2403" t="s">
        <v>666</v>
      </c>
      <c r="E1298" s="2489">
        <v>0</v>
      </c>
      <c r="F1298" s="2481"/>
      <c r="G1298" s="2447"/>
      <c r="H1298" s="2446" t="e">
        <f t="shared" si="94"/>
        <v>#DIV/0!</v>
      </c>
    </row>
    <row r="1299" spans="1:8" ht="17.100000000000001" customHeight="1">
      <c r="A1299" s="1413"/>
      <c r="B1299" s="1332"/>
      <c r="C1299" s="2404" t="s">
        <v>507</v>
      </c>
      <c r="D1299" s="2403" t="s">
        <v>506</v>
      </c>
      <c r="E1299" s="2487">
        <v>11309</v>
      </c>
      <c r="F1299" s="2481">
        <v>15409</v>
      </c>
      <c r="G1299" s="2447">
        <v>15408</v>
      </c>
      <c r="H1299" s="2446">
        <f t="shared" si="94"/>
        <v>0.99993510286196374</v>
      </c>
    </row>
    <row r="1300" spans="1:8" ht="17.100000000000001" customHeight="1">
      <c r="A1300" s="1413"/>
      <c r="B1300" s="1332"/>
      <c r="C1300" s="2404" t="s">
        <v>556</v>
      </c>
      <c r="D1300" s="2403" t="s">
        <v>555</v>
      </c>
      <c r="E1300" s="2487">
        <v>9283</v>
      </c>
      <c r="F1300" s="2481">
        <v>9283</v>
      </c>
      <c r="G1300" s="2447">
        <v>9063.61</v>
      </c>
      <c r="H1300" s="2446">
        <f t="shared" si="94"/>
        <v>0.97636647635462681</v>
      </c>
    </row>
    <row r="1301" spans="1:8" ht="17.100000000000001" customHeight="1">
      <c r="A1301" s="1413"/>
      <c r="B1301" s="1332"/>
      <c r="C1301" s="2404" t="s">
        <v>554</v>
      </c>
      <c r="D1301" s="2403" t="s">
        <v>553</v>
      </c>
      <c r="E1301" s="2487">
        <v>26400</v>
      </c>
      <c r="F1301" s="2481">
        <v>32910</v>
      </c>
      <c r="G1301" s="2447">
        <v>30439.73</v>
      </c>
      <c r="H1301" s="2446">
        <f t="shared" si="94"/>
        <v>0.92493862048009723</v>
      </c>
    </row>
    <row r="1302" spans="1:8" ht="17.100000000000001" customHeight="1">
      <c r="A1302" s="2488"/>
      <c r="B1302" s="1368"/>
      <c r="C1302" s="2404" t="s">
        <v>552</v>
      </c>
      <c r="D1302" s="2403" t="s">
        <v>551</v>
      </c>
      <c r="E1302" s="2487">
        <v>3600</v>
      </c>
      <c r="F1302" s="2481">
        <v>3600</v>
      </c>
      <c r="G1302" s="2447">
        <v>3557.89</v>
      </c>
      <c r="H1302" s="2446">
        <f t="shared" si="94"/>
        <v>0.98830277777777775</v>
      </c>
    </row>
    <row r="1303" spans="1:8" ht="17.100000000000001" customHeight="1">
      <c r="A1303" s="1413"/>
      <c r="B1303" s="1332"/>
      <c r="C1303" s="2409" t="s">
        <v>550</v>
      </c>
      <c r="D1303" s="2410" t="s">
        <v>549</v>
      </c>
      <c r="E1303" s="2487">
        <v>4096</v>
      </c>
      <c r="F1303" s="2481">
        <v>7701</v>
      </c>
      <c r="G1303" s="2447">
        <v>5856</v>
      </c>
      <c r="H1303" s="2446">
        <f t="shared" si="94"/>
        <v>0.76042072458122323</v>
      </c>
    </row>
    <row r="1304" spans="1:8" ht="17.100000000000001" customHeight="1">
      <c r="A1304" s="1413"/>
      <c r="B1304" s="1332"/>
      <c r="C1304" s="2486" t="s">
        <v>505</v>
      </c>
      <c r="D1304" s="2485" t="s">
        <v>504</v>
      </c>
      <c r="E1304" s="2487">
        <v>34176</v>
      </c>
      <c r="F1304" s="2481">
        <v>56246</v>
      </c>
      <c r="G1304" s="2447">
        <v>54539.35</v>
      </c>
      <c r="H1304" s="2446">
        <f t="shared" si="94"/>
        <v>0.9696573978594033</v>
      </c>
    </row>
    <row r="1305" spans="1:8" ht="16.5" customHeight="1">
      <c r="A1305" s="1413"/>
      <c r="B1305" s="1332"/>
      <c r="C1305" s="2486" t="s">
        <v>548</v>
      </c>
      <c r="D1305" s="2485" t="s">
        <v>547</v>
      </c>
      <c r="E1305" s="2408">
        <v>7100</v>
      </c>
      <c r="F1305" s="2481">
        <v>6080</v>
      </c>
      <c r="G1305" s="2447">
        <v>5215.28</v>
      </c>
      <c r="H1305" s="2405">
        <f t="shared" si="94"/>
        <v>0.85777631578947366</v>
      </c>
    </row>
    <row r="1306" spans="1:8" ht="24.75" customHeight="1">
      <c r="A1306" s="1321"/>
      <c r="B1306" s="1332"/>
      <c r="C1306" s="1816" t="s">
        <v>544</v>
      </c>
      <c r="D1306" s="2484" t="s">
        <v>543</v>
      </c>
      <c r="E1306" s="1295">
        <v>104886</v>
      </c>
      <c r="F1306" s="2483">
        <v>113674</v>
      </c>
      <c r="G1306" s="2482">
        <v>113099.94</v>
      </c>
      <c r="H1306" s="1208">
        <f t="shared" si="94"/>
        <v>0.99494994457835562</v>
      </c>
    </row>
    <row r="1307" spans="1:8" ht="17.100000000000001" customHeight="1">
      <c r="A1307" s="1413"/>
      <c r="B1307" s="1332"/>
      <c r="C1307" s="2331" t="s">
        <v>542</v>
      </c>
      <c r="D1307" s="2302" t="s">
        <v>541</v>
      </c>
      <c r="E1307" s="2408">
        <v>3225</v>
      </c>
      <c r="F1307" s="2481">
        <v>3260</v>
      </c>
      <c r="G1307" s="2447">
        <v>2674.97</v>
      </c>
      <c r="H1307" s="2405">
        <f t="shared" si="94"/>
        <v>0.82054294478527601</v>
      </c>
    </row>
    <row r="1308" spans="1:8" ht="17.100000000000001" customHeight="1">
      <c r="A1308" s="1413"/>
      <c r="B1308" s="1332"/>
      <c r="C1308" s="2331" t="s">
        <v>538</v>
      </c>
      <c r="D1308" s="2378" t="s">
        <v>537</v>
      </c>
      <c r="E1308" s="2408">
        <v>0</v>
      </c>
      <c r="F1308" s="2481">
        <v>1507</v>
      </c>
      <c r="G1308" s="2447">
        <v>1469.6</v>
      </c>
      <c r="H1308" s="2405">
        <f t="shared" si="94"/>
        <v>0.97518248175182476</v>
      </c>
    </row>
    <row r="1309" spans="1:8" ht="17.100000000000001" customHeight="1">
      <c r="A1309" s="1413"/>
      <c r="B1309" s="1332"/>
      <c r="C1309" s="2480" t="s">
        <v>536</v>
      </c>
      <c r="D1309" s="2479" t="s">
        <v>535</v>
      </c>
      <c r="E1309" s="2473">
        <v>236989</v>
      </c>
      <c r="F1309" s="2478">
        <v>241412</v>
      </c>
      <c r="G1309" s="2477">
        <v>240028.02</v>
      </c>
      <c r="H1309" s="2471">
        <f t="shared" si="94"/>
        <v>0.99426714496379631</v>
      </c>
    </row>
    <row r="1310" spans="1:8" ht="17.100000000000001" hidden="1" customHeight="1">
      <c r="A1310" s="1413"/>
      <c r="B1310" s="1332"/>
      <c r="C1310" s="2480" t="s">
        <v>903</v>
      </c>
      <c r="D1310" s="2479" t="s">
        <v>902</v>
      </c>
      <c r="E1310" s="2473">
        <v>0</v>
      </c>
      <c r="F1310" s="2478"/>
      <c r="G1310" s="2477"/>
      <c r="H1310" s="2471" t="e">
        <f t="shared" si="94"/>
        <v>#DIV/0!</v>
      </c>
    </row>
    <row r="1311" spans="1:8" ht="17.100000000000001" customHeight="1">
      <c r="A1311" s="1413"/>
      <c r="B1311" s="1332"/>
      <c r="C1311" s="2480" t="s">
        <v>746</v>
      </c>
      <c r="D1311" s="2479" t="s">
        <v>726</v>
      </c>
      <c r="E1311" s="2473">
        <v>0</v>
      </c>
      <c r="F1311" s="2478">
        <v>2180</v>
      </c>
      <c r="G1311" s="2477">
        <v>2180</v>
      </c>
      <c r="H1311" s="2471">
        <f t="shared" si="94"/>
        <v>1</v>
      </c>
    </row>
    <row r="1312" spans="1:8" ht="17.25" customHeight="1">
      <c r="A1312" s="1413"/>
      <c r="B1312" s="4977"/>
      <c r="C1312" s="2480" t="s">
        <v>532</v>
      </c>
      <c r="D1312" s="2479" t="s">
        <v>531</v>
      </c>
      <c r="E1312" s="2473">
        <v>3412</v>
      </c>
      <c r="F1312" s="2478">
        <v>3412</v>
      </c>
      <c r="G1312" s="2477">
        <v>1277.3</v>
      </c>
      <c r="H1312" s="2471">
        <f t="shared" si="94"/>
        <v>0.37435521688159434</v>
      </c>
    </row>
    <row r="1313" spans="1:8" ht="17.100000000000001" customHeight="1">
      <c r="A1313" s="1413"/>
      <c r="B1313" s="4977"/>
      <c r="C1313" s="1385"/>
      <c r="D1313" s="1385"/>
      <c r="E1313" s="1235"/>
      <c r="F1313" s="2476"/>
      <c r="G1313" s="2475"/>
      <c r="H1313" s="2474"/>
    </row>
    <row r="1314" spans="1:8" ht="16.5" customHeight="1">
      <c r="A1314" s="1413"/>
      <c r="B1314" s="4977"/>
      <c r="C1314" s="5189" t="s">
        <v>842</v>
      </c>
      <c r="D1314" s="5189"/>
      <c r="E1314" s="2473">
        <f>SUM(E1315)</f>
        <v>73850</v>
      </c>
      <c r="F1314" s="2473">
        <f>SUM(F1315)</f>
        <v>147550</v>
      </c>
      <c r="G1314" s="2472">
        <f>SUM(G1315)</f>
        <v>146976.48000000001</v>
      </c>
      <c r="H1314" s="2471">
        <f t="shared" ref="H1314:H1359" si="95">G1314/F1314</f>
        <v>0.99611304642494081</v>
      </c>
    </row>
    <row r="1315" spans="1:8" ht="16.5" customHeight="1" thickBot="1">
      <c r="A1315" s="1413"/>
      <c r="B1315" s="4977"/>
      <c r="C1315" s="2470" t="s">
        <v>530</v>
      </c>
      <c r="D1315" s="2469" t="s">
        <v>529</v>
      </c>
      <c r="E1315" s="1828">
        <v>73850</v>
      </c>
      <c r="F1315" s="2448">
        <v>147550</v>
      </c>
      <c r="G1315" s="2447">
        <v>146976.48000000001</v>
      </c>
      <c r="H1315" s="2405">
        <f t="shared" si="95"/>
        <v>0.99611304642494081</v>
      </c>
    </row>
    <row r="1316" spans="1:8" ht="16.5" hidden="1" customHeight="1" thickBot="1">
      <c r="A1316" s="1413"/>
      <c r="B1316" s="1321"/>
      <c r="C1316" s="2468"/>
      <c r="D1316" s="2467"/>
      <c r="E1316" s="2466"/>
      <c r="F1316" s="2434"/>
      <c r="G1316" s="2433"/>
      <c r="H1316" s="2426" t="e">
        <f t="shared" si="95"/>
        <v>#DIV/0!</v>
      </c>
    </row>
    <row r="1317" spans="1:8" ht="16.5" hidden="1" customHeight="1" thickBot="1">
      <c r="A1317" s="1413"/>
      <c r="B1317" s="1321"/>
      <c r="C1317" s="5190" t="s">
        <v>487</v>
      </c>
      <c r="D1317" s="5191"/>
      <c r="E1317" s="2465">
        <v>0</v>
      </c>
      <c r="F1317" s="2434"/>
      <c r="G1317" s="2433"/>
      <c r="H1317" s="2426" t="e">
        <f t="shared" si="95"/>
        <v>#DIV/0!</v>
      </c>
    </row>
    <row r="1318" spans="1:8" ht="16.5" hidden="1" customHeight="1" thickBot="1">
      <c r="A1318" s="1413"/>
      <c r="B1318" s="1321"/>
      <c r="C1318" s="5192" t="s">
        <v>486</v>
      </c>
      <c r="D1318" s="5193"/>
      <c r="E1318" s="2464">
        <v>0</v>
      </c>
      <c r="F1318" s="2434"/>
      <c r="G1318" s="2433"/>
      <c r="H1318" s="2426" t="e">
        <f t="shared" si="95"/>
        <v>#DIV/0!</v>
      </c>
    </row>
    <row r="1319" spans="1:8" ht="16.5" hidden="1" customHeight="1" thickBot="1">
      <c r="A1319" s="1413"/>
      <c r="B1319" s="1321"/>
      <c r="C1319" s="2463" t="s">
        <v>644</v>
      </c>
      <c r="D1319" s="2462" t="s">
        <v>643</v>
      </c>
      <c r="E1319" s="2461">
        <v>0</v>
      </c>
      <c r="F1319" s="2460"/>
      <c r="G1319" s="2422"/>
      <c r="H1319" s="2459" t="e">
        <f t="shared" si="95"/>
        <v>#DIV/0!</v>
      </c>
    </row>
    <row r="1320" spans="1:8" ht="16.5" customHeight="1" thickBot="1">
      <c r="A1320" s="1413"/>
      <c r="B1320" s="1259" t="s">
        <v>901</v>
      </c>
      <c r="C1320" s="1340"/>
      <c r="D1320" s="1339" t="s">
        <v>900</v>
      </c>
      <c r="E1320" s="1316">
        <f>SUM(E1324)</f>
        <v>0</v>
      </c>
      <c r="F1320" s="1316">
        <f>SUM(F1324)</f>
        <v>539940</v>
      </c>
      <c r="G1320" s="1315">
        <f>SUM(G1324)</f>
        <v>539939.82999999996</v>
      </c>
      <c r="H1320" s="1254">
        <f t="shared" si="95"/>
        <v>0.99999968515020177</v>
      </c>
    </row>
    <row r="1321" spans="1:8" ht="16.5" hidden="1" customHeight="1" thickBot="1">
      <c r="A1321" s="1413"/>
      <c r="B1321" s="1332"/>
      <c r="C1321" s="5173" t="s">
        <v>490</v>
      </c>
      <c r="D1321" s="5173"/>
      <c r="E1321" s="1239">
        <v>0</v>
      </c>
      <c r="F1321" s="1239">
        <v>0</v>
      </c>
      <c r="G1321" s="1238">
        <v>0</v>
      </c>
      <c r="H1321" s="1237" t="e">
        <f t="shared" si="95"/>
        <v>#DIV/0!</v>
      </c>
    </row>
    <row r="1322" spans="1:8" ht="16.5" hidden="1" customHeight="1">
      <c r="A1322" s="1413"/>
      <c r="B1322" s="1332"/>
      <c r="C1322" s="5194" t="s">
        <v>489</v>
      </c>
      <c r="D1322" s="5194"/>
      <c r="E1322" s="2456">
        <v>0</v>
      </c>
      <c r="F1322" s="2456">
        <v>0</v>
      </c>
      <c r="G1322" s="2455">
        <v>0</v>
      </c>
      <c r="H1322" s="2454" t="e">
        <f t="shared" si="95"/>
        <v>#DIV/0!</v>
      </c>
    </row>
    <row r="1323" spans="1:8" ht="16.5" hidden="1" customHeight="1">
      <c r="A1323" s="1413"/>
      <c r="B1323" s="1332"/>
      <c r="C1323" s="2458" t="s">
        <v>90</v>
      </c>
      <c r="D1323" s="2457" t="s">
        <v>488</v>
      </c>
      <c r="E1323" s="2456">
        <v>0</v>
      </c>
      <c r="F1323" s="2456">
        <v>0</v>
      </c>
      <c r="G1323" s="2455">
        <v>0</v>
      </c>
      <c r="H1323" s="2454" t="e">
        <f t="shared" si="95"/>
        <v>#DIV/0!</v>
      </c>
    </row>
    <row r="1324" spans="1:8" ht="16.5" customHeight="1">
      <c r="A1324" s="1413"/>
      <c r="B1324" s="1332"/>
      <c r="C1324" s="5195" t="s">
        <v>487</v>
      </c>
      <c r="D1324" s="5196"/>
      <c r="E1324" s="1253">
        <f t="shared" ref="E1324:G1325" si="96">SUM(E1325)</f>
        <v>0</v>
      </c>
      <c r="F1324" s="1253">
        <f t="shared" si="96"/>
        <v>539940</v>
      </c>
      <c r="G1324" s="1252">
        <f t="shared" si="96"/>
        <v>539939.82999999996</v>
      </c>
      <c r="H1324" s="2454">
        <f t="shared" si="95"/>
        <v>0.99999968515020177</v>
      </c>
    </row>
    <row r="1325" spans="1:8" ht="16.5" customHeight="1">
      <c r="A1325" s="1413"/>
      <c r="B1325" s="1332"/>
      <c r="C1325" s="5197" t="s">
        <v>486</v>
      </c>
      <c r="D1325" s="5198"/>
      <c r="E1325" s="2453">
        <f t="shared" si="96"/>
        <v>0</v>
      </c>
      <c r="F1325" s="2453">
        <f t="shared" si="96"/>
        <v>539940</v>
      </c>
      <c r="G1325" s="2452">
        <f t="shared" si="96"/>
        <v>539939.82999999996</v>
      </c>
      <c r="H1325" s="1517">
        <f t="shared" si="95"/>
        <v>0.99999968515020177</v>
      </c>
    </row>
    <row r="1326" spans="1:8" ht="51.75" thickBot="1">
      <c r="A1326" s="1413"/>
      <c r="B1326" s="1332"/>
      <c r="C1326" s="2451" t="s">
        <v>464</v>
      </c>
      <c r="D1326" s="2450" t="s">
        <v>581</v>
      </c>
      <c r="E1326" s="2449">
        <v>0</v>
      </c>
      <c r="F1326" s="2448">
        <v>539940</v>
      </c>
      <c r="G1326" s="2447">
        <v>539939.82999999996</v>
      </c>
      <c r="H1326" s="2446">
        <f t="shared" si="95"/>
        <v>0.99999968515020177</v>
      </c>
    </row>
    <row r="1327" spans="1:8" ht="13.5" hidden="1" thickBot="1">
      <c r="A1327" s="1413"/>
      <c r="B1327" s="1328" t="s">
        <v>899</v>
      </c>
      <c r="C1327" s="1327"/>
      <c r="D1327" s="1326" t="s">
        <v>898</v>
      </c>
      <c r="E1327" s="1408">
        <v>0</v>
      </c>
      <c r="F1327" s="2434"/>
      <c r="G1327" s="2433"/>
      <c r="H1327" s="2432" t="e">
        <f t="shared" si="95"/>
        <v>#DIV/0!</v>
      </c>
    </row>
    <row r="1328" spans="1:8" ht="13.5" hidden="1" thickBot="1">
      <c r="A1328" s="1413"/>
      <c r="B1328" s="5181"/>
      <c r="C1328" s="5182" t="s">
        <v>490</v>
      </c>
      <c r="D1328" s="5182"/>
      <c r="E1328" s="1581">
        <v>0</v>
      </c>
      <c r="F1328" s="2434"/>
      <c r="G1328" s="2433"/>
      <c r="H1328" s="2432" t="e">
        <f t="shared" si="95"/>
        <v>#DIV/0!</v>
      </c>
    </row>
    <row r="1329" spans="1:8" ht="13.5" hidden="1" thickBot="1">
      <c r="A1329" s="1413"/>
      <c r="B1329" s="5181"/>
      <c r="C1329" s="5183" t="s">
        <v>514</v>
      </c>
      <c r="D1329" s="5183"/>
      <c r="E1329" s="2442">
        <v>0</v>
      </c>
      <c r="F1329" s="2439"/>
      <c r="G1329" s="2438"/>
      <c r="H1329" s="2437" t="e">
        <f t="shared" si="95"/>
        <v>#DIV/0!</v>
      </c>
    </row>
    <row r="1330" spans="1:8" ht="13.5" hidden="1" thickBot="1">
      <c r="A1330" s="1413"/>
      <c r="B1330" s="5181"/>
      <c r="C1330" s="5184" t="s">
        <v>513</v>
      </c>
      <c r="D1330" s="5184"/>
      <c r="E1330" s="2445">
        <v>0</v>
      </c>
      <c r="F1330" s="2439"/>
      <c r="G1330" s="2438"/>
      <c r="H1330" s="2437" t="e">
        <f t="shared" si="95"/>
        <v>#DIV/0!</v>
      </c>
    </row>
    <row r="1331" spans="1:8" ht="13.5" hidden="1" thickBot="1">
      <c r="A1331" s="1413"/>
      <c r="B1331" s="5181"/>
      <c r="C1331" s="2444" t="s">
        <v>566</v>
      </c>
      <c r="D1331" s="2443" t="s">
        <v>565</v>
      </c>
      <c r="E1331" s="2442">
        <v>0</v>
      </c>
      <c r="F1331" s="2439"/>
      <c r="G1331" s="2438"/>
      <c r="H1331" s="2437" t="e">
        <f t="shared" si="95"/>
        <v>#DIV/0!</v>
      </c>
    </row>
    <row r="1332" spans="1:8" ht="13.5" hidden="1" thickBot="1">
      <c r="A1332" s="1413"/>
      <c r="B1332" s="5181"/>
      <c r="C1332" s="2444" t="s">
        <v>564</v>
      </c>
      <c r="D1332" s="2443" t="s">
        <v>563</v>
      </c>
      <c r="E1332" s="2442">
        <v>0</v>
      </c>
      <c r="F1332" s="2439"/>
      <c r="G1332" s="2438"/>
      <c r="H1332" s="2437" t="e">
        <f t="shared" si="95"/>
        <v>#DIV/0!</v>
      </c>
    </row>
    <row r="1333" spans="1:8" ht="13.5" hidden="1" thickBot="1">
      <c r="A1333" s="1413"/>
      <c r="B1333" s="5181"/>
      <c r="C1333" s="2444" t="s">
        <v>512</v>
      </c>
      <c r="D1333" s="2443" t="s">
        <v>511</v>
      </c>
      <c r="E1333" s="2442">
        <v>0</v>
      </c>
      <c r="F1333" s="2439"/>
      <c r="G1333" s="2438"/>
      <c r="H1333" s="2437" t="e">
        <f t="shared" si="95"/>
        <v>#DIV/0!</v>
      </c>
    </row>
    <row r="1334" spans="1:8" ht="1.5" hidden="1" customHeight="1" thickBot="1">
      <c r="A1334" s="1413"/>
      <c r="B1334" s="5181"/>
      <c r="C1334" s="2444" t="s">
        <v>510</v>
      </c>
      <c r="D1334" s="2443" t="s">
        <v>634</v>
      </c>
      <c r="E1334" s="2442">
        <v>0</v>
      </c>
      <c r="F1334" s="2439"/>
      <c r="G1334" s="2438"/>
      <c r="H1334" s="2437" t="e">
        <f t="shared" si="95"/>
        <v>#DIV/0!</v>
      </c>
    </row>
    <row r="1335" spans="1:8" ht="13.5" hidden="1" thickBot="1">
      <c r="A1335" s="1413"/>
      <c r="B1335" s="5181"/>
      <c r="C1335" s="1780"/>
      <c r="D1335" s="1780"/>
      <c r="E1335" s="2020"/>
      <c r="F1335" s="2439"/>
      <c r="G1335" s="2438"/>
      <c r="H1335" s="2437" t="e">
        <f t="shared" si="95"/>
        <v>#DIV/0!</v>
      </c>
    </row>
    <row r="1336" spans="1:8" ht="0.75" hidden="1" customHeight="1" thickBot="1">
      <c r="A1336" s="1413"/>
      <c r="B1336" s="5181"/>
      <c r="C1336" s="5185" t="s">
        <v>508</v>
      </c>
      <c r="D1336" s="5185"/>
      <c r="E1336" s="2445">
        <v>0</v>
      </c>
      <c r="F1336" s="2439"/>
      <c r="G1336" s="2438"/>
      <c r="H1336" s="2437" t="e">
        <f t="shared" si="95"/>
        <v>#DIV/0!</v>
      </c>
    </row>
    <row r="1337" spans="1:8" ht="0.75" hidden="1" customHeight="1" thickBot="1">
      <c r="A1337" s="1413"/>
      <c r="B1337" s="5181"/>
      <c r="C1337" s="2444" t="s">
        <v>507</v>
      </c>
      <c r="D1337" s="2443" t="s">
        <v>506</v>
      </c>
      <c r="E1337" s="2442">
        <v>0</v>
      </c>
      <c r="F1337" s="2439"/>
      <c r="G1337" s="2438"/>
      <c r="H1337" s="2437" t="e">
        <f t="shared" si="95"/>
        <v>#DIV/0!</v>
      </c>
    </row>
    <row r="1338" spans="1:8" ht="13.5" hidden="1" thickBot="1">
      <c r="A1338" s="1413"/>
      <c r="B1338" s="5181"/>
      <c r="C1338" s="2444" t="s">
        <v>556</v>
      </c>
      <c r="D1338" s="2443" t="s">
        <v>555</v>
      </c>
      <c r="E1338" s="2442">
        <v>0</v>
      </c>
      <c r="F1338" s="2439"/>
      <c r="G1338" s="2438"/>
      <c r="H1338" s="2437" t="e">
        <f t="shared" si="95"/>
        <v>#DIV/0!</v>
      </c>
    </row>
    <row r="1339" spans="1:8" ht="0.75" hidden="1" customHeight="1" thickBot="1">
      <c r="A1339" s="1413"/>
      <c r="B1339" s="5181"/>
      <c r="C1339" s="2444" t="s">
        <v>550</v>
      </c>
      <c r="D1339" s="2443" t="s">
        <v>549</v>
      </c>
      <c r="E1339" s="2442">
        <v>0</v>
      </c>
      <c r="F1339" s="2439"/>
      <c r="G1339" s="2438"/>
      <c r="H1339" s="2437" t="e">
        <f t="shared" si="95"/>
        <v>#DIV/0!</v>
      </c>
    </row>
    <row r="1340" spans="1:8" ht="13.5" hidden="1" thickBot="1">
      <c r="A1340" s="1413"/>
      <c r="B1340" s="5181"/>
      <c r="C1340" s="2444" t="s">
        <v>536</v>
      </c>
      <c r="D1340" s="2443" t="s">
        <v>535</v>
      </c>
      <c r="E1340" s="2442">
        <v>0</v>
      </c>
      <c r="F1340" s="2439"/>
      <c r="G1340" s="2438"/>
      <c r="H1340" s="2437" t="e">
        <f t="shared" si="95"/>
        <v>#DIV/0!</v>
      </c>
    </row>
    <row r="1341" spans="1:8" ht="13.5" hidden="1" thickBot="1">
      <c r="A1341" s="1413"/>
      <c r="B1341" s="5181"/>
      <c r="C1341" s="1788"/>
      <c r="D1341" s="2441"/>
      <c r="E1341" s="2440"/>
      <c r="F1341" s="2439"/>
      <c r="G1341" s="2438"/>
      <c r="H1341" s="2437" t="e">
        <f t="shared" si="95"/>
        <v>#DIV/0!</v>
      </c>
    </row>
    <row r="1342" spans="1:8" ht="0.75" hidden="1" customHeight="1" thickBot="1">
      <c r="A1342" s="1413"/>
      <c r="B1342" s="5181"/>
      <c r="C1342" s="5186" t="s">
        <v>842</v>
      </c>
      <c r="D1342" s="5186"/>
      <c r="E1342" s="1419">
        <v>0</v>
      </c>
      <c r="F1342" s="2439"/>
      <c r="G1342" s="2438"/>
      <c r="H1342" s="2437" t="e">
        <f t="shared" si="95"/>
        <v>#DIV/0!</v>
      </c>
    </row>
    <row r="1343" spans="1:8" ht="13.5" hidden="1" thickBot="1">
      <c r="A1343" s="1413"/>
      <c r="B1343" s="5181"/>
      <c r="C1343" s="2436" t="s">
        <v>530</v>
      </c>
      <c r="D1343" s="2435" t="s">
        <v>529</v>
      </c>
      <c r="E1343" s="1688">
        <v>0</v>
      </c>
      <c r="F1343" s="2434"/>
      <c r="G1343" s="2433"/>
      <c r="H1343" s="2432" t="e">
        <f t="shared" si="95"/>
        <v>#DIV/0!</v>
      </c>
    </row>
    <row r="1344" spans="1:8" ht="13.5" hidden="1" thickBot="1">
      <c r="A1344" s="1413"/>
      <c r="B1344" s="1328" t="s">
        <v>897</v>
      </c>
      <c r="C1344" s="1327"/>
      <c r="D1344" s="1326" t="s">
        <v>275</v>
      </c>
      <c r="E1344" s="1408">
        <v>0</v>
      </c>
      <c r="F1344" s="2434"/>
      <c r="G1344" s="2433"/>
      <c r="H1344" s="2432" t="e">
        <f t="shared" si="95"/>
        <v>#DIV/0!</v>
      </c>
    </row>
    <row r="1345" spans="1:8" ht="13.5" hidden="1" thickBot="1">
      <c r="A1345" s="1413"/>
      <c r="B1345" s="1321"/>
      <c r="C1345" s="5182" t="s">
        <v>490</v>
      </c>
      <c r="D1345" s="5182"/>
      <c r="E1345" s="1466">
        <v>0</v>
      </c>
      <c r="F1345" s="2434"/>
      <c r="G1345" s="2433"/>
      <c r="H1345" s="2432" t="e">
        <f t="shared" si="95"/>
        <v>#DIV/0!</v>
      </c>
    </row>
    <row r="1346" spans="1:8" ht="13.5" hidden="1" thickBot="1">
      <c r="A1346" s="1413"/>
      <c r="B1346" s="1321"/>
      <c r="C1346" s="5187" t="s">
        <v>514</v>
      </c>
      <c r="D1346" s="5187"/>
      <c r="E1346" s="2017">
        <v>0</v>
      </c>
      <c r="F1346" s="2431"/>
      <c r="G1346" s="2430"/>
      <c r="H1346" s="2429" t="e">
        <f t="shared" si="95"/>
        <v>#DIV/0!</v>
      </c>
    </row>
    <row r="1347" spans="1:8" ht="13.5" hidden="1" thickBot="1">
      <c r="A1347" s="1413"/>
      <c r="B1347" s="1321"/>
      <c r="C1347" s="5188" t="s">
        <v>508</v>
      </c>
      <c r="D1347" s="5188"/>
      <c r="E1347" s="2017">
        <v>0</v>
      </c>
      <c r="F1347" s="2428"/>
      <c r="G1347" s="2427"/>
      <c r="H1347" s="2426" t="e">
        <f t="shared" si="95"/>
        <v>#DIV/0!</v>
      </c>
    </row>
    <row r="1348" spans="1:8" ht="5.25" hidden="1" customHeight="1" thickBot="1">
      <c r="A1348" s="1413"/>
      <c r="B1348" s="1321"/>
      <c r="C1348" s="2425" t="s">
        <v>556</v>
      </c>
      <c r="D1348" s="2424" t="s">
        <v>555</v>
      </c>
      <c r="E1348" s="1688">
        <v>0</v>
      </c>
      <c r="F1348" s="2423"/>
      <c r="G1348" s="2422"/>
      <c r="H1348" s="2421" t="e">
        <f t="shared" si="95"/>
        <v>#DIV/0!</v>
      </c>
    </row>
    <row r="1349" spans="1:8" ht="17.100000000000001" customHeight="1" thickBot="1">
      <c r="A1349" s="1413"/>
      <c r="B1349" s="1259" t="s">
        <v>896</v>
      </c>
      <c r="C1349" s="1340"/>
      <c r="D1349" s="1339" t="s">
        <v>895</v>
      </c>
      <c r="E1349" s="1316">
        <f>SUM(E1350)</f>
        <v>1377404</v>
      </c>
      <c r="F1349" s="1316">
        <f>SUM(F1350)</f>
        <v>1444944</v>
      </c>
      <c r="G1349" s="1315">
        <f>SUM(G1350)</f>
        <v>1416999.89</v>
      </c>
      <c r="H1349" s="1254">
        <f t="shared" si="95"/>
        <v>0.98066076609197306</v>
      </c>
    </row>
    <row r="1350" spans="1:8" ht="17.100000000000001" customHeight="1">
      <c r="A1350" s="1413"/>
      <c r="B1350" s="1472"/>
      <c r="C1350" s="5173" t="s">
        <v>490</v>
      </c>
      <c r="D1350" s="5173"/>
      <c r="E1350" s="1253">
        <f>SUM(E1351,E1367)</f>
        <v>1377404</v>
      </c>
      <c r="F1350" s="1253">
        <f>SUM(F1351,F1367)</f>
        <v>1444944</v>
      </c>
      <c r="G1350" s="1252">
        <f>SUM(G1351,G1367)</f>
        <v>1416999.89</v>
      </c>
      <c r="H1350" s="1237">
        <f t="shared" si="95"/>
        <v>0.98066076609197306</v>
      </c>
    </row>
    <row r="1351" spans="1:8" ht="17.100000000000001" customHeight="1">
      <c r="A1351" s="1413"/>
      <c r="B1351" s="1472"/>
      <c r="C1351" s="5177" t="s">
        <v>514</v>
      </c>
      <c r="D1351" s="5177"/>
      <c r="E1351" s="2408">
        <f>SUM(E1352,E1361)</f>
        <v>1376870</v>
      </c>
      <c r="F1351" s="2408">
        <f>SUM(F1352,F1361)</f>
        <v>1443770</v>
      </c>
      <c r="G1351" s="2414">
        <f>SUM(G1352,G1361)</f>
        <v>1415826.8299999998</v>
      </c>
      <c r="H1351" s="2405">
        <f t="shared" si="95"/>
        <v>0.98064569148825631</v>
      </c>
    </row>
    <row r="1352" spans="1:8" ht="17.100000000000001" customHeight="1">
      <c r="A1352" s="1413"/>
      <c r="B1352" s="1472"/>
      <c r="C1352" s="5178" t="s">
        <v>513</v>
      </c>
      <c r="D1352" s="5178"/>
      <c r="E1352" s="2413">
        <f>SUM(E1355:E1359)</f>
        <v>1321904</v>
      </c>
      <c r="F1352" s="2413">
        <f>SUM(F1355:F1359)</f>
        <v>1386954</v>
      </c>
      <c r="G1352" s="2412">
        <f>SUM(G1355:G1359)</f>
        <v>1359202.6099999999</v>
      </c>
      <c r="H1352" s="2411">
        <f t="shared" si="95"/>
        <v>0.97999112443527314</v>
      </c>
    </row>
    <row r="1353" spans="1:8" ht="17.100000000000001" hidden="1" customHeight="1">
      <c r="A1353" s="1413"/>
      <c r="B1353" s="1472"/>
      <c r="C1353" s="2404" t="s">
        <v>566</v>
      </c>
      <c r="D1353" s="2398" t="s">
        <v>565</v>
      </c>
      <c r="E1353" s="2408">
        <v>0</v>
      </c>
      <c r="F1353" s="2407"/>
      <c r="G1353" s="2406"/>
      <c r="H1353" s="2405" t="e">
        <f t="shared" si="95"/>
        <v>#DIV/0!</v>
      </c>
    </row>
    <row r="1354" spans="1:8" ht="17.100000000000001" hidden="1" customHeight="1">
      <c r="A1354" s="1413"/>
      <c r="B1354" s="1472"/>
      <c r="C1354" s="2404" t="s">
        <v>564</v>
      </c>
      <c r="D1354" s="2398" t="s">
        <v>563</v>
      </c>
      <c r="E1354" s="2408">
        <v>0</v>
      </c>
      <c r="F1354" s="2407"/>
      <c r="G1354" s="2406"/>
      <c r="H1354" s="2405" t="e">
        <f t="shared" si="95"/>
        <v>#DIV/0!</v>
      </c>
    </row>
    <row r="1355" spans="1:8" ht="16.5" customHeight="1">
      <c r="A1355" s="1413"/>
      <c r="B1355" s="1472"/>
      <c r="C1355" s="2404" t="s">
        <v>512</v>
      </c>
      <c r="D1355" s="2398" t="s">
        <v>511</v>
      </c>
      <c r="E1355" s="2408">
        <v>204393</v>
      </c>
      <c r="F1355" s="2407">
        <v>206255</v>
      </c>
      <c r="G1355" s="2406">
        <v>190473.72</v>
      </c>
      <c r="H1355" s="2405">
        <f t="shared" si="95"/>
        <v>0.92348655790162659</v>
      </c>
    </row>
    <row r="1356" spans="1:8" ht="16.5" customHeight="1">
      <c r="A1356" s="1413"/>
      <c r="B1356" s="1472"/>
      <c r="C1356" s="2404" t="s">
        <v>510</v>
      </c>
      <c r="D1356" s="2398" t="s">
        <v>509</v>
      </c>
      <c r="E1356" s="2408">
        <v>34183</v>
      </c>
      <c r="F1356" s="2407">
        <v>34451</v>
      </c>
      <c r="G1356" s="2406">
        <v>24299.65</v>
      </c>
      <c r="H1356" s="2405">
        <f t="shared" si="95"/>
        <v>0.70533946764970545</v>
      </c>
    </row>
    <row r="1357" spans="1:8" ht="16.5" customHeight="1">
      <c r="A1357" s="1413"/>
      <c r="B1357" s="1472"/>
      <c r="C1357" s="2404" t="s">
        <v>562</v>
      </c>
      <c r="D1357" s="2398" t="s">
        <v>561</v>
      </c>
      <c r="E1357" s="2408">
        <v>5550</v>
      </c>
      <c r="F1357" s="2407">
        <v>5550</v>
      </c>
      <c r="G1357" s="2406">
        <v>4938.43</v>
      </c>
      <c r="H1357" s="2405">
        <f t="shared" si="95"/>
        <v>0.8898072072072073</v>
      </c>
    </row>
    <row r="1358" spans="1:8" ht="16.5" customHeight="1">
      <c r="A1358" s="1413"/>
      <c r="B1358" s="1472"/>
      <c r="C1358" s="2404" t="s">
        <v>701</v>
      </c>
      <c r="D1358" s="2398" t="s">
        <v>700</v>
      </c>
      <c r="E1358" s="2408">
        <v>1001194</v>
      </c>
      <c r="F1358" s="2407">
        <v>1064114</v>
      </c>
      <c r="G1358" s="2406">
        <v>1062940.1299999999</v>
      </c>
      <c r="H1358" s="2405">
        <f t="shared" si="95"/>
        <v>0.99889685691570629</v>
      </c>
    </row>
    <row r="1359" spans="1:8" ht="16.5" customHeight="1">
      <c r="A1359" s="1413"/>
      <c r="B1359" s="1472"/>
      <c r="C1359" s="2404" t="s">
        <v>699</v>
      </c>
      <c r="D1359" s="2398" t="s">
        <v>698</v>
      </c>
      <c r="E1359" s="2408">
        <v>76584</v>
      </c>
      <c r="F1359" s="2407">
        <v>76584</v>
      </c>
      <c r="G1359" s="2406">
        <v>76550.679999999993</v>
      </c>
      <c r="H1359" s="2405">
        <f t="shared" si="95"/>
        <v>0.99956492217695592</v>
      </c>
    </row>
    <row r="1360" spans="1:8" ht="17.100000000000001" customHeight="1">
      <c r="A1360" s="1413"/>
      <c r="B1360" s="1472"/>
      <c r="C1360" s="1310"/>
      <c r="D1360" s="2325"/>
      <c r="E1360" s="1303"/>
      <c r="F1360" s="2407"/>
      <c r="G1360" s="2406"/>
      <c r="H1360" s="2405"/>
    </row>
    <row r="1361" spans="1:8" ht="17.100000000000001" customHeight="1">
      <c r="A1361" s="1321"/>
      <c r="B1361" s="1472"/>
      <c r="C1361" s="5176" t="s">
        <v>508</v>
      </c>
      <c r="D1361" s="5176"/>
      <c r="E1361" s="1308">
        <f>SUM(E1362:E1365)</f>
        <v>54966</v>
      </c>
      <c r="F1361" s="1308">
        <f>SUM(F1362:F1365)</f>
        <v>56816</v>
      </c>
      <c r="G1361" s="1307">
        <f>SUM(G1362:G1365)</f>
        <v>56624.22</v>
      </c>
      <c r="H1361" s="2116">
        <f>G1361/F1361</f>
        <v>0.99662454238242748</v>
      </c>
    </row>
    <row r="1362" spans="1:8" ht="17.100000000000001" customHeight="1">
      <c r="A1362" s="1413"/>
      <c r="B1362" s="1472"/>
      <c r="C1362" s="2404" t="s">
        <v>507</v>
      </c>
      <c r="D1362" s="2398" t="s">
        <v>506</v>
      </c>
      <c r="E1362" s="2408">
        <v>4192</v>
      </c>
      <c r="F1362" s="2407">
        <v>4192</v>
      </c>
      <c r="G1362" s="2406">
        <v>4192</v>
      </c>
      <c r="H1362" s="2405">
        <f>G1362/F1362</f>
        <v>1</v>
      </c>
    </row>
    <row r="1363" spans="1:8" ht="17.100000000000001" customHeight="1">
      <c r="A1363" s="1441"/>
      <c r="B1363" s="1471"/>
      <c r="C1363" s="2404" t="s">
        <v>556</v>
      </c>
      <c r="D1363" s="2398" t="s">
        <v>555</v>
      </c>
      <c r="E1363" s="2408">
        <v>4030</v>
      </c>
      <c r="F1363" s="2407">
        <v>4030</v>
      </c>
      <c r="G1363" s="2406">
        <v>4030</v>
      </c>
      <c r="H1363" s="2405">
        <f>G1363/F1363</f>
        <v>1</v>
      </c>
    </row>
    <row r="1364" spans="1:8" ht="17.100000000000001" customHeight="1">
      <c r="A1364" s="1413"/>
      <c r="B1364" s="1472"/>
      <c r="C1364" s="2404" t="s">
        <v>550</v>
      </c>
      <c r="D1364" s="2398" t="s">
        <v>549</v>
      </c>
      <c r="E1364" s="2408">
        <v>1396</v>
      </c>
      <c r="F1364" s="2407">
        <v>1596</v>
      </c>
      <c r="G1364" s="2406">
        <v>1506</v>
      </c>
      <c r="H1364" s="2405">
        <f>G1364/F1364</f>
        <v>0.94360902255639101</v>
      </c>
    </row>
    <row r="1365" spans="1:8" ht="17.100000000000001" customHeight="1">
      <c r="A1365" s="1413"/>
      <c r="B1365" s="1472"/>
      <c r="C1365" s="2404" t="s">
        <v>536</v>
      </c>
      <c r="D1365" s="2398" t="s">
        <v>535</v>
      </c>
      <c r="E1365" s="2408">
        <v>45348</v>
      </c>
      <c r="F1365" s="2407">
        <v>46998</v>
      </c>
      <c r="G1365" s="2406">
        <v>46896.22</v>
      </c>
      <c r="H1365" s="2405">
        <f>G1365/F1365</f>
        <v>0.99783437593089075</v>
      </c>
    </row>
    <row r="1366" spans="1:8" ht="17.100000000000001" customHeight="1">
      <c r="A1366" s="1413"/>
      <c r="B1366" s="2419"/>
      <c r="C1366" s="1310"/>
      <c r="D1366" s="2420"/>
      <c r="E1366" s="1505"/>
      <c r="F1366" s="2407"/>
      <c r="G1366" s="2406"/>
      <c r="H1366" s="2405"/>
    </row>
    <row r="1367" spans="1:8" ht="17.100000000000001" customHeight="1">
      <c r="A1367" s="1413"/>
      <c r="B1367" s="2419"/>
      <c r="C1367" s="5179" t="s">
        <v>842</v>
      </c>
      <c r="D1367" s="5180"/>
      <c r="E1367" s="1295">
        <f>SUM(E1368)</f>
        <v>534</v>
      </c>
      <c r="F1367" s="1295">
        <f>SUM(F1368)</f>
        <v>1174</v>
      </c>
      <c r="G1367" s="1294">
        <f>SUM(G1368)</f>
        <v>1173.06</v>
      </c>
      <c r="H1367" s="2405">
        <f t="shared" ref="H1367:H1380" si="97">G1367/F1367</f>
        <v>0.9991993185689948</v>
      </c>
    </row>
    <row r="1368" spans="1:8" ht="17.100000000000001" customHeight="1" thickBot="1">
      <c r="A1368" s="1413"/>
      <c r="B1368" s="2417"/>
      <c r="C1368" s="2416" t="s">
        <v>530</v>
      </c>
      <c r="D1368" s="2415" t="s">
        <v>529</v>
      </c>
      <c r="E1368" s="1228">
        <v>534</v>
      </c>
      <c r="F1368" s="1227">
        <v>1174</v>
      </c>
      <c r="G1368" s="1226">
        <v>1173.06</v>
      </c>
      <c r="H1368" s="1199">
        <f t="shared" si="97"/>
        <v>0.9991993185689948</v>
      </c>
    </row>
    <row r="1369" spans="1:8" ht="17.100000000000001" customHeight="1" thickBot="1">
      <c r="A1369" s="1321"/>
      <c r="B1369" s="1475" t="s">
        <v>894</v>
      </c>
      <c r="C1369" s="1474"/>
      <c r="D1369" s="1473" t="s">
        <v>277</v>
      </c>
      <c r="E1369" s="1482">
        <f>SUM(E1370)</f>
        <v>17894480</v>
      </c>
      <c r="F1369" s="1482">
        <f>SUM(F1370)</f>
        <v>18372944</v>
      </c>
      <c r="G1369" s="1481">
        <f>SUM(G1370)</f>
        <v>17642127.759999998</v>
      </c>
      <c r="H1369" s="1480">
        <f t="shared" si="97"/>
        <v>0.96022323695102962</v>
      </c>
    </row>
    <row r="1370" spans="1:8" ht="17.100000000000001" customHeight="1">
      <c r="A1370" s="1413"/>
      <c r="B1370" s="1332"/>
      <c r="C1370" s="5173" t="s">
        <v>490</v>
      </c>
      <c r="D1370" s="5173"/>
      <c r="E1370" s="1253">
        <f>SUM(E1371,E1405,E1409)</f>
        <v>17894480</v>
      </c>
      <c r="F1370" s="1253">
        <f>SUM(F1371,F1405,F1409)</f>
        <v>18372944</v>
      </c>
      <c r="G1370" s="1252">
        <f>SUM(G1371,G1405,G1409)</f>
        <v>17642127.759999998</v>
      </c>
      <c r="H1370" s="1237">
        <f t="shared" si="97"/>
        <v>0.96022323695102962</v>
      </c>
    </row>
    <row r="1371" spans="1:8" ht="17.100000000000001" customHeight="1">
      <c r="A1371" s="1413"/>
      <c r="B1371" s="1332"/>
      <c r="C1371" s="5177" t="s">
        <v>514</v>
      </c>
      <c r="D1371" s="5177"/>
      <c r="E1371" s="2408">
        <f>SUM(E1372,E1382)</f>
        <v>17848900</v>
      </c>
      <c r="F1371" s="2408">
        <f>SUM(F1372,F1382)</f>
        <v>17879086</v>
      </c>
      <c r="G1371" s="2414">
        <f>SUM(G1372,G1382)</f>
        <v>17157528.669999998</v>
      </c>
      <c r="H1371" s="2405">
        <f t="shared" si="97"/>
        <v>0.95964238160720283</v>
      </c>
    </row>
    <row r="1372" spans="1:8" ht="17.100000000000001" customHeight="1">
      <c r="A1372" s="1413"/>
      <c r="B1372" s="1332"/>
      <c r="C1372" s="5178" t="s">
        <v>513</v>
      </c>
      <c r="D1372" s="5178"/>
      <c r="E1372" s="2413">
        <f>SUM(E1373:E1380)</f>
        <v>14424114</v>
      </c>
      <c r="F1372" s="2413">
        <f>SUM(F1373:F1380)</f>
        <v>14026743</v>
      </c>
      <c r="G1372" s="2412">
        <f>SUM(G1373:G1380)</f>
        <v>13425458.529999997</v>
      </c>
      <c r="H1372" s="2411">
        <f t="shared" si="97"/>
        <v>0.95713299445209754</v>
      </c>
    </row>
    <row r="1373" spans="1:8" ht="17.100000000000001" customHeight="1">
      <c r="A1373" s="1413"/>
      <c r="B1373" s="1332"/>
      <c r="C1373" s="2404" t="s">
        <v>566</v>
      </c>
      <c r="D1373" s="2403" t="s">
        <v>565</v>
      </c>
      <c r="E1373" s="2408">
        <v>2810850</v>
      </c>
      <c r="F1373" s="2407">
        <v>2860838</v>
      </c>
      <c r="G1373" s="2406">
        <v>2819960.64</v>
      </c>
      <c r="H1373" s="2405">
        <f t="shared" si="97"/>
        <v>0.98571140344192865</v>
      </c>
    </row>
    <row r="1374" spans="1:8" ht="17.100000000000001" customHeight="1">
      <c r="A1374" s="1413"/>
      <c r="B1374" s="1332"/>
      <c r="C1374" s="2404" t="s">
        <v>564</v>
      </c>
      <c r="D1374" s="2403" t="s">
        <v>563</v>
      </c>
      <c r="E1374" s="2408">
        <v>190582</v>
      </c>
      <c r="F1374" s="2407">
        <v>191646</v>
      </c>
      <c r="G1374" s="2406">
        <v>190648.28</v>
      </c>
      <c r="H1374" s="2405">
        <f t="shared" si="97"/>
        <v>0.9947939429990712</v>
      </c>
    </row>
    <row r="1375" spans="1:8" ht="17.100000000000001" customHeight="1">
      <c r="A1375" s="1413"/>
      <c r="B1375" s="1332"/>
      <c r="C1375" s="2404" t="s">
        <v>512</v>
      </c>
      <c r="D1375" s="2403" t="s">
        <v>511</v>
      </c>
      <c r="E1375" s="2408">
        <v>1991630</v>
      </c>
      <c r="F1375" s="2407">
        <v>1947122</v>
      </c>
      <c r="G1375" s="2406">
        <v>1847112.05</v>
      </c>
      <c r="H1375" s="2405">
        <f t="shared" si="97"/>
        <v>0.94863703969242819</v>
      </c>
    </row>
    <row r="1376" spans="1:8" ht="16.5" customHeight="1">
      <c r="A1376" s="1413"/>
      <c r="B1376" s="1332"/>
      <c r="C1376" s="2404" t="s">
        <v>510</v>
      </c>
      <c r="D1376" s="2403" t="s">
        <v>509</v>
      </c>
      <c r="E1376" s="2408">
        <v>255298</v>
      </c>
      <c r="F1376" s="2407">
        <v>209069</v>
      </c>
      <c r="G1376" s="2406">
        <v>178200.56</v>
      </c>
      <c r="H1376" s="2405">
        <f t="shared" si="97"/>
        <v>0.85235285958224316</v>
      </c>
    </row>
    <row r="1377" spans="1:8" ht="17.100000000000001" customHeight="1">
      <c r="A1377" s="1413"/>
      <c r="B1377" s="1332"/>
      <c r="C1377" s="2409" t="s">
        <v>522</v>
      </c>
      <c r="D1377" s="2410" t="s">
        <v>521</v>
      </c>
      <c r="E1377" s="2408">
        <v>34960</v>
      </c>
      <c r="F1377" s="2407">
        <v>31960</v>
      </c>
      <c r="G1377" s="2406">
        <v>30254</v>
      </c>
      <c r="H1377" s="2405">
        <f t="shared" si="97"/>
        <v>0.94662077596996241</v>
      </c>
    </row>
    <row r="1378" spans="1:8" ht="17.100000000000001" customHeight="1">
      <c r="A1378" s="1413"/>
      <c r="B1378" s="1332"/>
      <c r="C1378" s="2409" t="s">
        <v>562</v>
      </c>
      <c r="D1378" s="2403" t="s">
        <v>561</v>
      </c>
      <c r="E1378" s="2408">
        <v>17518</v>
      </c>
      <c r="F1378" s="2407">
        <v>17518</v>
      </c>
      <c r="G1378" s="2406">
        <v>13803.26</v>
      </c>
      <c r="H1378" s="2405">
        <f t="shared" si="97"/>
        <v>0.78794725425276857</v>
      </c>
    </row>
    <row r="1379" spans="1:8" ht="17.100000000000001" customHeight="1">
      <c r="A1379" s="1413"/>
      <c r="B1379" s="1332"/>
      <c r="C1379" s="2404" t="s">
        <v>701</v>
      </c>
      <c r="D1379" s="2403" t="s">
        <v>700</v>
      </c>
      <c r="E1379" s="1828">
        <v>8462648</v>
      </c>
      <c r="F1379" s="2402">
        <v>8179528</v>
      </c>
      <c r="G1379" s="2401">
        <v>7760053.29</v>
      </c>
      <c r="H1379" s="2400">
        <f t="shared" si="97"/>
        <v>0.94871651396021872</v>
      </c>
    </row>
    <row r="1380" spans="1:8" ht="17.100000000000001" customHeight="1">
      <c r="A1380" s="1413"/>
      <c r="B1380" s="1332"/>
      <c r="C1380" s="2399" t="s">
        <v>699</v>
      </c>
      <c r="D1380" s="2398" t="s">
        <v>698</v>
      </c>
      <c r="E1380" s="1828">
        <v>660628</v>
      </c>
      <c r="F1380" s="2385">
        <v>589062</v>
      </c>
      <c r="G1380" s="2384">
        <v>585426.44999999995</v>
      </c>
      <c r="H1380" s="2375">
        <f t="shared" si="97"/>
        <v>0.99382823879319993</v>
      </c>
    </row>
    <row r="1381" spans="1:8" ht="14.25" customHeight="1">
      <c r="A1381" s="1321"/>
      <c r="B1381" s="1332"/>
      <c r="C1381" s="2397"/>
      <c r="D1381" s="2396"/>
      <c r="E1381" s="2395"/>
      <c r="F1381" s="2381"/>
      <c r="G1381" s="2380"/>
      <c r="H1381" s="2379"/>
    </row>
    <row r="1382" spans="1:8" ht="17.100000000000001" customHeight="1">
      <c r="A1382" s="1413"/>
      <c r="B1382" s="1332"/>
      <c r="C1382" s="5176" t="s">
        <v>508</v>
      </c>
      <c r="D1382" s="5176"/>
      <c r="E1382" s="1308">
        <f>SUM(E1383:E1400)</f>
        <v>3424786</v>
      </c>
      <c r="F1382" s="1308">
        <f>SUM(F1383:F1400)</f>
        <v>3852343</v>
      </c>
      <c r="G1382" s="1307">
        <f>SUM(G1383:G1400)</f>
        <v>3732070.1399999997</v>
      </c>
      <c r="H1382" s="2394">
        <f t="shared" ref="H1382:H1391" si="98">G1382/F1382</f>
        <v>0.96877929613224978</v>
      </c>
    </row>
    <row r="1383" spans="1:8" ht="17.100000000000001" customHeight="1">
      <c r="A1383" s="1413"/>
      <c r="B1383" s="1332"/>
      <c r="C1383" s="2374" t="s">
        <v>667</v>
      </c>
      <c r="D1383" s="2393" t="s">
        <v>666</v>
      </c>
      <c r="E1383" s="2386">
        <v>18100</v>
      </c>
      <c r="F1383" s="2385">
        <v>14700</v>
      </c>
      <c r="G1383" s="2384">
        <v>7668</v>
      </c>
      <c r="H1383" s="2375">
        <f t="shared" si="98"/>
        <v>0.52163265306122453</v>
      </c>
    </row>
    <row r="1384" spans="1:8" ht="17.100000000000001" customHeight="1">
      <c r="A1384" s="1413"/>
      <c r="B1384" s="1332"/>
      <c r="C1384" s="2374" t="s">
        <v>507</v>
      </c>
      <c r="D1384" s="2393" t="s">
        <v>506</v>
      </c>
      <c r="E1384" s="2386">
        <v>137773</v>
      </c>
      <c r="F1384" s="2385">
        <v>174686</v>
      </c>
      <c r="G1384" s="2384">
        <v>174676.9</v>
      </c>
      <c r="H1384" s="2375">
        <f t="shared" si="98"/>
        <v>0.99994790652942989</v>
      </c>
    </row>
    <row r="1385" spans="1:8" ht="17.100000000000001" customHeight="1">
      <c r="A1385" s="1413"/>
      <c r="B1385" s="1332"/>
      <c r="C1385" s="2374" t="s">
        <v>556</v>
      </c>
      <c r="D1385" s="2393" t="s">
        <v>555</v>
      </c>
      <c r="E1385" s="2386">
        <v>609344</v>
      </c>
      <c r="F1385" s="2385">
        <v>669449</v>
      </c>
      <c r="G1385" s="2384">
        <v>669142</v>
      </c>
      <c r="H1385" s="2375">
        <f t="shared" si="98"/>
        <v>0.9995414139090506</v>
      </c>
    </row>
    <row r="1386" spans="1:8" ht="17.100000000000001" customHeight="1">
      <c r="A1386" s="1413"/>
      <c r="B1386" s="1332"/>
      <c r="C1386" s="2374" t="s">
        <v>554</v>
      </c>
      <c r="D1386" s="2393" t="s">
        <v>553</v>
      </c>
      <c r="E1386" s="2386">
        <v>521637</v>
      </c>
      <c r="F1386" s="2385">
        <v>805217</v>
      </c>
      <c r="G1386" s="2384">
        <v>714156.46</v>
      </c>
      <c r="H1386" s="2375">
        <f t="shared" si="98"/>
        <v>0.88691180141502224</v>
      </c>
    </row>
    <row r="1387" spans="1:8" ht="17.100000000000001" customHeight="1">
      <c r="A1387" s="1413"/>
      <c r="B1387" s="1332"/>
      <c r="C1387" s="2374" t="s">
        <v>552</v>
      </c>
      <c r="D1387" s="2393" t="s">
        <v>551</v>
      </c>
      <c r="E1387" s="2386">
        <v>947815</v>
      </c>
      <c r="F1387" s="2385">
        <v>838292</v>
      </c>
      <c r="G1387" s="2384">
        <v>836843.52000000002</v>
      </c>
      <c r="H1387" s="2375">
        <f t="shared" si="98"/>
        <v>0.99827210566246605</v>
      </c>
    </row>
    <row r="1388" spans="1:8" ht="17.100000000000001" customHeight="1">
      <c r="A1388" s="1413"/>
      <c r="B1388" s="1332"/>
      <c r="C1388" s="2374" t="s">
        <v>550</v>
      </c>
      <c r="D1388" s="2393" t="s">
        <v>549</v>
      </c>
      <c r="E1388" s="2386">
        <v>13388</v>
      </c>
      <c r="F1388" s="2385">
        <v>13420</v>
      </c>
      <c r="G1388" s="2384">
        <v>11742.7</v>
      </c>
      <c r="H1388" s="2375">
        <f t="shared" si="98"/>
        <v>0.87501490312965724</v>
      </c>
    </row>
    <row r="1389" spans="1:8" ht="17.100000000000001" customHeight="1">
      <c r="A1389" s="1413"/>
      <c r="B1389" s="1332"/>
      <c r="C1389" s="2374" t="s">
        <v>505</v>
      </c>
      <c r="D1389" s="2393" t="s">
        <v>504</v>
      </c>
      <c r="E1389" s="2386">
        <v>431982</v>
      </c>
      <c r="F1389" s="2385">
        <v>584719</v>
      </c>
      <c r="G1389" s="2384">
        <v>578734.81000000006</v>
      </c>
      <c r="H1389" s="2375">
        <f t="shared" si="98"/>
        <v>0.98976569942143156</v>
      </c>
    </row>
    <row r="1390" spans="1:8" ht="27" customHeight="1">
      <c r="A1390" s="1413"/>
      <c r="B1390" s="1332"/>
      <c r="C1390" s="2374" t="s">
        <v>608</v>
      </c>
      <c r="D1390" s="2393" t="s">
        <v>607</v>
      </c>
      <c r="E1390" s="2386">
        <v>194000</v>
      </c>
      <c r="F1390" s="2385">
        <v>196485</v>
      </c>
      <c r="G1390" s="2384">
        <v>196482.57</v>
      </c>
      <c r="H1390" s="2375">
        <f t="shared" si="98"/>
        <v>0.99998763264371326</v>
      </c>
    </row>
    <row r="1391" spans="1:8" ht="16.5" customHeight="1">
      <c r="A1391" s="1413"/>
      <c r="B1391" s="1332"/>
      <c r="C1391" s="2374" t="s">
        <v>548</v>
      </c>
      <c r="D1391" s="2393" t="s">
        <v>547</v>
      </c>
      <c r="E1391" s="2386">
        <v>21570</v>
      </c>
      <c r="F1391" s="2385">
        <v>21096</v>
      </c>
      <c r="G1391" s="2384">
        <v>18750.61</v>
      </c>
      <c r="H1391" s="2375">
        <f t="shared" si="98"/>
        <v>0.88882299962078126</v>
      </c>
    </row>
    <row r="1392" spans="1:8" ht="16.5" customHeight="1">
      <c r="A1392" s="1413"/>
      <c r="B1392" s="1332"/>
      <c r="C1392" s="2374" t="s">
        <v>546</v>
      </c>
      <c r="D1392" s="2393" t="s">
        <v>545</v>
      </c>
      <c r="E1392" s="2386">
        <v>1080</v>
      </c>
      <c r="F1392" s="2385">
        <v>0</v>
      </c>
      <c r="G1392" s="2384">
        <v>0</v>
      </c>
      <c r="H1392" s="2375"/>
    </row>
    <row r="1393" spans="1:8" ht="27.75" customHeight="1">
      <c r="A1393" s="1441"/>
      <c r="B1393" s="1368"/>
      <c r="C1393" s="2374" t="s">
        <v>544</v>
      </c>
      <c r="D1393" s="2393" t="s">
        <v>543</v>
      </c>
      <c r="E1393" s="2386">
        <v>2400</v>
      </c>
      <c r="F1393" s="2385">
        <v>2400</v>
      </c>
      <c r="G1393" s="2384">
        <v>2400</v>
      </c>
      <c r="H1393" s="2375">
        <f t="shared" ref="H1393:H1400" si="99">G1393/F1393</f>
        <v>1</v>
      </c>
    </row>
    <row r="1394" spans="1:8" ht="17.100000000000001" customHeight="1">
      <c r="A1394" s="1321"/>
      <c r="B1394" s="1332"/>
      <c r="C1394" s="2390" t="s">
        <v>542</v>
      </c>
      <c r="D1394" s="2389" t="s">
        <v>541</v>
      </c>
      <c r="E1394" s="2386">
        <v>15040</v>
      </c>
      <c r="F1394" s="2385">
        <v>14567</v>
      </c>
      <c r="G1394" s="2384">
        <v>10359.31</v>
      </c>
      <c r="H1394" s="2375">
        <f t="shared" si="99"/>
        <v>0.71114917278780798</v>
      </c>
    </row>
    <row r="1395" spans="1:8" ht="17.100000000000001" customHeight="1">
      <c r="A1395" s="1413"/>
      <c r="B1395" s="1332"/>
      <c r="C1395" s="2331" t="s">
        <v>538</v>
      </c>
      <c r="D1395" s="2302" t="s">
        <v>537</v>
      </c>
      <c r="E1395" s="1295">
        <v>22200</v>
      </c>
      <c r="F1395" s="2301">
        <v>21939</v>
      </c>
      <c r="G1395" s="1362">
        <v>19180.97</v>
      </c>
      <c r="H1395" s="1208">
        <f t="shared" si="99"/>
        <v>0.87428643055745481</v>
      </c>
    </row>
    <row r="1396" spans="1:8" ht="17.100000000000001" customHeight="1">
      <c r="A1396" s="1413"/>
      <c r="B1396" s="1332"/>
      <c r="C1396" s="2374" t="s">
        <v>536</v>
      </c>
      <c r="D1396" s="2393" t="s">
        <v>535</v>
      </c>
      <c r="E1396" s="2386">
        <v>465497</v>
      </c>
      <c r="F1396" s="2385">
        <v>469452</v>
      </c>
      <c r="G1396" s="2384">
        <v>468391.99</v>
      </c>
      <c r="H1396" s="2375">
        <f t="shared" si="99"/>
        <v>0.99774202687388702</v>
      </c>
    </row>
    <row r="1397" spans="1:8" ht="17.100000000000001" hidden="1" customHeight="1">
      <c r="A1397" s="1413"/>
      <c r="B1397" s="1332"/>
      <c r="C1397" s="2374" t="s">
        <v>893</v>
      </c>
      <c r="D1397" s="2393" t="s">
        <v>892</v>
      </c>
      <c r="E1397" s="2386">
        <v>0</v>
      </c>
      <c r="F1397" s="2385"/>
      <c r="G1397" s="2384"/>
      <c r="H1397" s="2375" t="e">
        <f t="shared" si="99"/>
        <v>#DIV/0!</v>
      </c>
    </row>
    <row r="1398" spans="1:8" ht="17.100000000000001" customHeight="1">
      <c r="A1398" s="1413"/>
      <c r="B1398" s="1332"/>
      <c r="C1398" s="2374" t="s">
        <v>664</v>
      </c>
      <c r="D1398" s="2393" t="s">
        <v>891</v>
      </c>
      <c r="E1398" s="2386">
        <v>13560</v>
      </c>
      <c r="F1398" s="2385">
        <v>13560</v>
      </c>
      <c r="G1398" s="2384">
        <v>13016.5</v>
      </c>
      <c r="H1398" s="2375">
        <f t="shared" si="99"/>
        <v>0.95991887905604723</v>
      </c>
    </row>
    <row r="1399" spans="1:8" ht="17.100000000000001" hidden="1" customHeight="1">
      <c r="A1399" s="1413"/>
      <c r="B1399" s="1332"/>
      <c r="C1399" s="2374" t="s">
        <v>746</v>
      </c>
      <c r="D1399" s="2393" t="s">
        <v>726</v>
      </c>
      <c r="E1399" s="2386">
        <v>0</v>
      </c>
      <c r="F1399" s="2385"/>
      <c r="G1399" s="2384"/>
      <c r="H1399" s="2375" t="e">
        <f t="shared" si="99"/>
        <v>#DIV/0!</v>
      </c>
    </row>
    <row r="1400" spans="1:8" ht="18.75" customHeight="1">
      <c r="A1400" s="1413"/>
      <c r="B1400" s="1332"/>
      <c r="C1400" s="2390" t="s">
        <v>532</v>
      </c>
      <c r="D1400" s="2389" t="s">
        <v>531</v>
      </c>
      <c r="E1400" s="2386">
        <v>9400</v>
      </c>
      <c r="F1400" s="2385">
        <v>12361</v>
      </c>
      <c r="G1400" s="2384">
        <v>10523.8</v>
      </c>
      <c r="H1400" s="2375">
        <f t="shared" si="99"/>
        <v>0.8513712482808834</v>
      </c>
    </row>
    <row r="1401" spans="1:8" ht="17.100000000000001" customHeight="1">
      <c r="A1401" s="1321"/>
      <c r="B1401" s="1332"/>
      <c r="C1401" s="1385"/>
      <c r="D1401" s="1385"/>
      <c r="E1401" s="1235"/>
      <c r="F1401" s="2392"/>
      <c r="G1401" s="1417"/>
      <c r="H1401" s="1416"/>
    </row>
    <row r="1402" spans="1:8" ht="17.100000000000001" hidden="1" customHeight="1">
      <c r="A1402" s="1413"/>
      <c r="B1402" s="1332"/>
      <c r="C1402" s="5167" t="s">
        <v>489</v>
      </c>
      <c r="D1402" s="5167"/>
      <c r="E1402" s="2386">
        <v>0</v>
      </c>
      <c r="F1402" s="2381"/>
      <c r="G1402" s="2380"/>
      <c r="H1402" s="2379" t="e">
        <f t="shared" ref="H1402:H1407" si="100">G1402/F1402</f>
        <v>#DIV/0!</v>
      </c>
    </row>
    <row r="1403" spans="1:8" ht="25.5" hidden="1" customHeight="1">
      <c r="A1403" s="1413"/>
      <c r="B1403" s="1332"/>
      <c r="C1403" s="2390" t="s">
        <v>90</v>
      </c>
      <c r="D1403" s="2389" t="s">
        <v>488</v>
      </c>
      <c r="E1403" s="2386">
        <v>0</v>
      </c>
      <c r="F1403" s="2381"/>
      <c r="G1403" s="2380"/>
      <c r="H1403" s="2379" t="e">
        <f t="shared" si="100"/>
        <v>#DIV/0!</v>
      </c>
    </row>
    <row r="1404" spans="1:8" hidden="1">
      <c r="A1404" s="1413"/>
      <c r="B1404" s="1332"/>
      <c r="C1404" s="1385"/>
      <c r="D1404" s="1385"/>
      <c r="E1404" s="1235"/>
      <c r="F1404" s="2381"/>
      <c r="G1404" s="2380"/>
      <c r="H1404" s="2379" t="e">
        <f t="shared" si="100"/>
        <v>#DIV/0!</v>
      </c>
    </row>
    <row r="1405" spans="1:8" ht="16.5" customHeight="1">
      <c r="A1405" s="1413"/>
      <c r="B1405" s="1332"/>
      <c r="C1405" s="5167" t="s">
        <v>842</v>
      </c>
      <c r="D1405" s="5167"/>
      <c r="E1405" s="2386">
        <f>SUM(E1406:E1407)</f>
        <v>45580</v>
      </c>
      <c r="F1405" s="2386">
        <f>SUM(F1406:F1407)</f>
        <v>480658</v>
      </c>
      <c r="G1405" s="2391">
        <f>SUM(G1406:G1407)</f>
        <v>471399.08999999997</v>
      </c>
      <c r="H1405" s="2375">
        <f t="shared" si="100"/>
        <v>0.98073701051475259</v>
      </c>
    </row>
    <row r="1406" spans="1:8" ht="16.5" customHeight="1">
      <c r="A1406" s="1413"/>
      <c r="B1406" s="1332"/>
      <c r="C1406" s="2390" t="s">
        <v>530</v>
      </c>
      <c r="D1406" s="2389" t="s">
        <v>529</v>
      </c>
      <c r="E1406" s="2386">
        <v>45580</v>
      </c>
      <c r="F1406" s="2385">
        <v>93708</v>
      </c>
      <c r="G1406" s="2384">
        <v>87329.09</v>
      </c>
      <c r="H1406" s="2375">
        <f t="shared" si="100"/>
        <v>0.93192779698638317</v>
      </c>
    </row>
    <row r="1407" spans="1:8" ht="16.5" customHeight="1">
      <c r="A1407" s="1413"/>
      <c r="B1407" s="1332"/>
      <c r="C1407" s="2388" t="s">
        <v>860</v>
      </c>
      <c r="D1407" s="2387" t="s">
        <v>709</v>
      </c>
      <c r="E1407" s="2386">
        <v>0</v>
      </c>
      <c r="F1407" s="2385">
        <v>386950</v>
      </c>
      <c r="G1407" s="2384">
        <v>384070</v>
      </c>
      <c r="H1407" s="2375">
        <f t="shared" si="100"/>
        <v>0.99255717792996512</v>
      </c>
    </row>
    <row r="1408" spans="1:8" ht="16.5" customHeight="1">
      <c r="A1408" s="1413"/>
      <c r="B1408" s="1332"/>
      <c r="C1408" s="2383"/>
      <c r="D1408" s="1860"/>
      <c r="E1408" s="2382"/>
      <c r="F1408" s="2381"/>
      <c r="G1408" s="2380"/>
      <c r="H1408" s="2379"/>
    </row>
    <row r="1409" spans="1:8" ht="16.5" customHeight="1">
      <c r="A1409" s="1413"/>
      <c r="B1409" s="1332"/>
      <c r="C1409" s="5168" t="s">
        <v>526</v>
      </c>
      <c r="D1409" s="5169"/>
      <c r="E1409" s="2377">
        <f>SUM(E1414:E1425)</f>
        <v>0</v>
      </c>
      <c r="F1409" s="2377">
        <f>SUM(F1414:F1425)</f>
        <v>13200</v>
      </c>
      <c r="G1409" s="2376">
        <f>SUM(G1414:G1425)</f>
        <v>13199.999999999998</v>
      </c>
      <c r="H1409" s="2375">
        <f t="shared" ref="H1409:H1442" si="101">G1409/F1409</f>
        <v>0.99999999999999989</v>
      </c>
    </row>
    <row r="1410" spans="1:8" ht="16.5" hidden="1" customHeight="1">
      <c r="A1410" s="1413"/>
      <c r="B1410" s="1332"/>
      <c r="C1410" s="2374" t="s">
        <v>711</v>
      </c>
      <c r="D1410" s="2373" t="s">
        <v>709</v>
      </c>
      <c r="E1410" s="2372">
        <v>0</v>
      </c>
      <c r="F1410" s="2371"/>
      <c r="G1410" s="2370"/>
      <c r="H1410" s="2369" t="e">
        <f t="shared" si="101"/>
        <v>#DIV/0!</v>
      </c>
    </row>
    <row r="1411" spans="1:8" ht="16.5" hidden="1" customHeight="1">
      <c r="A1411" s="1413"/>
      <c r="B1411" s="1332"/>
      <c r="C1411" s="2368" t="s">
        <v>710</v>
      </c>
      <c r="D1411" s="2367" t="s">
        <v>709</v>
      </c>
      <c r="E1411" s="2366">
        <v>0</v>
      </c>
      <c r="F1411" s="2365"/>
      <c r="G1411" s="2364"/>
      <c r="H1411" s="2363" t="e">
        <f t="shared" si="101"/>
        <v>#DIV/0!</v>
      </c>
    </row>
    <row r="1412" spans="1:8" ht="16.5" hidden="1" customHeight="1">
      <c r="A1412" s="1413"/>
      <c r="B1412" s="1332"/>
      <c r="C1412" s="2362" t="s">
        <v>685</v>
      </c>
      <c r="D1412" s="2356" t="s">
        <v>565</v>
      </c>
      <c r="E1412" s="2361">
        <v>0</v>
      </c>
      <c r="F1412" s="2360"/>
      <c r="G1412" s="2359"/>
      <c r="H1412" s="2358" t="e">
        <f t="shared" si="101"/>
        <v>#DIV/0!</v>
      </c>
    </row>
    <row r="1413" spans="1:8" ht="16.5" hidden="1" customHeight="1">
      <c r="A1413" s="1413"/>
      <c r="B1413" s="1332"/>
      <c r="C1413" s="2357" t="s">
        <v>597</v>
      </c>
      <c r="D1413" s="2356" t="s">
        <v>565</v>
      </c>
      <c r="E1413" s="2355">
        <v>0</v>
      </c>
      <c r="F1413" s="2354"/>
      <c r="G1413" s="2353"/>
      <c r="H1413" s="2352" t="e">
        <f t="shared" si="101"/>
        <v>#DIV/0!</v>
      </c>
    </row>
    <row r="1414" spans="1:8" ht="16.5" customHeight="1">
      <c r="A1414" s="1413"/>
      <c r="B1414" s="1332"/>
      <c r="C1414" s="2351" t="s">
        <v>683</v>
      </c>
      <c r="D1414" s="2350" t="s">
        <v>511</v>
      </c>
      <c r="E1414" s="2349">
        <v>0</v>
      </c>
      <c r="F1414" s="2348">
        <v>1779</v>
      </c>
      <c r="G1414" s="2347">
        <v>1778.54</v>
      </c>
      <c r="H1414" s="2346">
        <f t="shared" si="101"/>
        <v>0.99974142776840924</v>
      </c>
    </row>
    <row r="1415" spans="1:8" ht="16.5" customHeight="1">
      <c r="A1415" s="1413"/>
      <c r="B1415" s="1332"/>
      <c r="C1415" s="2343" t="s">
        <v>593</v>
      </c>
      <c r="D1415" s="2345" t="s">
        <v>511</v>
      </c>
      <c r="E1415" s="2344">
        <v>0</v>
      </c>
      <c r="F1415" s="2161">
        <v>108</v>
      </c>
      <c r="G1415" s="2228">
        <v>107.7</v>
      </c>
      <c r="H1415" s="1517">
        <f t="shared" si="101"/>
        <v>0.99722222222222223</v>
      </c>
    </row>
    <row r="1416" spans="1:8" ht="25.5">
      <c r="A1416" s="1413"/>
      <c r="B1416" s="1332"/>
      <c r="C1416" s="2343" t="s">
        <v>682</v>
      </c>
      <c r="D1416" s="2345" t="s">
        <v>634</v>
      </c>
      <c r="E1416" s="2344">
        <v>0</v>
      </c>
      <c r="F1416" s="2161">
        <v>253</v>
      </c>
      <c r="G1416" s="2228">
        <v>253.41</v>
      </c>
      <c r="H1416" s="1517">
        <f t="shared" si="101"/>
        <v>1.0016205533596838</v>
      </c>
    </row>
    <row r="1417" spans="1:8" ht="25.5">
      <c r="A1417" s="1413"/>
      <c r="B1417" s="1332"/>
      <c r="C1417" s="2343" t="s">
        <v>591</v>
      </c>
      <c r="D1417" s="2345" t="s">
        <v>634</v>
      </c>
      <c r="E1417" s="2344">
        <v>0</v>
      </c>
      <c r="F1417" s="2161">
        <v>15</v>
      </c>
      <c r="G1417" s="2228">
        <v>15.33</v>
      </c>
      <c r="H1417" s="1517">
        <f t="shared" si="101"/>
        <v>1.022</v>
      </c>
    </row>
    <row r="1418" spans="1:8" ht="25.5">
      <c r="A1418" s="1413"/>
      <c r="B1418" s="1332"/>
      <c r="C1418" s="2343" t="s">
        <v>681</v>
      </c>
      <c r="D1418" s="2345" t="s">
        <v>634</v>
      </c>
      <c r="E1418" s="2344">
        <v>0</v>
      </c>
      <c r="F1418" s="2161">
        <v>10347</v>
      </c>
      <c r="G1418" s="2228">
        <v>10346.33</v>
      </c>
      <c r="H1418" s="1517">
        <f t="shared" si="101"/>
        <v>0.99993524693147773</v>
      </c>
    </row>
    <row r="1419" spans="1:8" ht="25.5">
      <c r="A1419" s="1413"/>
      <c r="B1419" s="1332"/>
      <c r="C1419" s="2343" t="s">
        <v>589</v>
      </c>
      <c r="D1419" s="2345" t="s">
        <v>634</v>
      </c>
      <c r="E1419" s="2344">
        <v>0</v>
      </c>
      <c r="F1419" s="2161">
        <v>626</v>
      </c>
      <c r="G1419" s="2228">
        <v>626.55999999999995</v>
      </c>
      <c r="H1419" s="1517">
        <f t="shared" si="101"/>
        <v>1.0008945686900959</v>
      </c>
    </row>
    <row r="1420" spans="1:8" ht="1.5" hidden="1" customHeight="1">
      <c r="A1420" s="1413"/>
      <c r="B1420" s="1332"/>
      <c r="C1420" s="2343" t="s">
        <v>679</v>
      </c>
      <c r="D1420" s="2345" t="s">
        <v>634</v>
      </c>
      <c r="E1420" s="2344">
        <v>0</v>
      </c>
      <c r="F1420" s="2161"/>
      <c r="G1420" s="2228"/>
      <c r="H1420" s="1517" t="e">
        <f t="shared" si="101"/>
        <v>#DIV/0!</v>
      </c>
    </row>
    <row r="1421" spans="1:8" ht="25.5" hidden="1">
      <c r="A1421" s="1413"/>
      <c r="B1421" s="1332"/>
      <c r="C1421" s="2343" t="s">
        <v>869</v>
      </c>
      <c r="D1421" s="2345" t="s">
        <v>634</v>
      </c>
      <c r="E1421" s="2344">
        <v>0</v>
      </c>
      <c r="F1421" s="2161"/>
      <c r="G1421" s="2228"/>
      <c r="H1421" s="1517" t="e">
        <f t="shared" si="101"/>
        <v>#DIV/0!</v>
      </c>
    </row>
    <row r="1422" spans="1:8" ht="16.5" hidden="1" customHeight="1">
      <c r="A1422" s="1413"/>
      <c r="B1422" s="1332"/>
      <c r="C1422" s="2343" t="s">
        <v>525</v>
      </c>
      <c r="D1422" s="2345" t="s">
        <v>504</v>
      </c>
      <c r="E1422" s="2344">
        <v>0</v>
      </c>
      <c r="F1422" s="2161">
        <v>0</v>
      </c>
      <c r="G1422" s="2228">
        <v>0</v>
      </c>
      <c r="H1422" s="1517" t="e">
        <f t="shared" si="101"/>
        <v>#DIV/0!</v>
      </c>
    </row>
    <row r="1423" spans="1:8" ht="16.5" hidden="1" customHeight="1">
      <c r="A1423" s="1413"/>
      <c r="B1423" s="1332"/>
      <c r="C1423" s="2343" t="s">
        <v>524</v>
      </c>
      <c r="D1423" s="2345" t="s">
        <v>504</v>
      </c>
      <c r="E1423" s="2344">
        <v>0</v>
      </c>
      <c r="F1423" s="2161">
        <v>0</v>
      </c>
      <c r="G1423" s="2228">
        <v>0</v>
      </c>
      <c r="H1423" s="1517" t="e">
        <f t="shared" si="101"/>
        <v>#DIV/0!</v>
      </c>
    </row>
    <row r="1424" spans="1:8" ht="16.5" customHeight="1">
      <c r="A1424" s="1413"/>
      <c r="B1424" s="1332"/>
      <c r="C1424" s="2343" t="s">
        <v>705</v>
      </c>
      <c r="D1424" s="2330" t="s">
        <v>561</v>
      </c>
      <c r="E1424" s="2342">
        <v>0</v>
      </c>
      <c r="F1424" s="2161">
        <v>68</v>
      </c>
      <c r="G1424" s="2228">
        <v>68</v>
      </c>
      <c r="H1424" s="1517">
        <f t="shared" si="101"/>
        <v>1</v>
      </c>
    </row>
    <row r="1425" spans="1:8" ht="16.5" customHeight="1" thickBot="1">
      <c r="A1425" s="1413"/>
      <c r="B1425" s="1332"/>
      <c r="C1425" s="2333" t="s">
        <v>704</v>
      </c>
      <c r="D1425" s="2330" t="s">
        <v>561</v>
      </c>
      <c r="E1425" s="2342">
        <v>0</v>
      </c>
      <c r="F1425" s="2161">
        <v>4</v>
      </c>
      <c r="G1425" s="2228">
        <v>4.13</v>
      </c>
      <c r="H1425" s="1517">
        <f t="shared" si="101"/>
        <v>1.0325</v>
      </c>
    </row>
    <row r="1426" spans="1:8" ht="1.5" hidden="1" customHeight="1" thickBot="1">
      <c r="A1426" s="1413"/>
      <c r="B1426" s="1321"/>
      <c r="C1426" s="2291"/>
      <c r="D1426" s="2341"/>
      <c r="E1426" s="2340"/>
      <c r="F1426" s="2133"/>
      <c r="G1426" s="2197"/>
      <c r="H1426" s="1578" t="e">
        <f t="shared" si="101"/>
        <v>#DIV/0!</v>
      </c>
    </row>
    <row r="1427" spans="1:8" ht="13.5" hidden="1" thickBot="1">
      <c r="A1427" s="1413"/>
      <c r="B1427" s="1321"/>
      <c r="C1427" s="5170" t="s">
        <v>487</v>
      </c>
      <c r="D1427" s="5170"/>
      <c r="E1427" s="1581">
        <v>0</v>
      </c>
      <c r="F1427" s="2133"/>
      <c r="G1427" s="2197"/>
      <c r="H1427" s="1578" t="e">
        <f t="shared" si="101"/>
        <v>#DIV/0!</v>
      </c>
    </row>
    <row r="1428" spans="1:8" ht="15.75" hidden="1" thickBot="1">
      <c r="A1428" s="1413"/>
      <c r="B1428" s="1321"/>
      <c r="C1428" s="5171" t="s">
        <v>486</v>
      </c>
      <c r="D1428" s="5172"/>
      <c r="E1428" s="1579">
        <v>0</v>
      </c>
      <c r="F1428" s="2133"/>
      <c r="G1428" s="2197"/>
      <c r="H1428" s="1578" t="e">
        <f t="shared" si="101"/>
        <v>#DIV/0!</v>
      </c>
    </row>
    <row r="1429" spans="1:8" ht="13.5" hidden="1" thickBot="1">
      <c r="A1429" s="1413"/>
      <c r="B1429" s="1321"/>
      <c r="C1429" s="2339" t="s">
        <v>644</v>
      </c>
      <c r="D1429" s="2338" t="s">
        <v>643</v>
      </c>
      <c r="E1429" s="1579">
        <v>0</v>
      </c>
      <c r="F1429" s="2133"/>
      <c r="G1429" s="2197"/>
      <c r="H1429" s="1578" t="e">
        <f t="shared" si="101"/>
        <v>#DIV/0!</v>
      </c>
    </row>
    <row r="1430" spans="1:8" ht="13.5" hidden="1" thickBot="1">
      <c r="A1430" s="1413"/>
      <c r="B1430" s="1321"/>
      <c r="C1430" s="2337"/>
      <c r="D1430" s="2336"/>
      <c r="E1430" s="1419"/>
      <c r="F1430" s="2133"/>
      <c r="G1430" s="2197"/>
      <c r="H1430" s="2335" t="e">
        <f t="shared" si="101"/>
        <v>#DIV/0!</v>
      </c>
    </row>
    <row r="1431" spans="1:8" ht="17.100000000000001" customHeight="1" thickBot="1">
      <c r="A1431" s="1246"/>
      <c r="B1431" s="1259" t="s">
        <v>890</v>
      </c>
      <c r="C1431" s="1447"/>
      <c r="D1431" s="1339" t="s">
        <v>281</v>
      </c>
      <c r="E1431" s="1316">
        <f>SUM(E1432,E1508)</f>
        <v>13198187</v>
      </c>
      <c r="F1431" s="1316">
        <f>SUM(F1432,F1508)</f>
        <v>16661579</v>
      </c>
      <c r="G1431" s="1315">
        <f>SUM(G1432,G1508)</f>
        <v>16363899.349999998</v>
      </c>
      <c r="H1431" s="1254">
        <f t="shared" si="101"/>
        <v>0.98213376715376122</v>
      </c>
    </row>
    <row r="1432" spans="1:8" ht="17.100000000000001" customHeight="1">
      <c r="A1432" s="1246"/>
      <c r="B1432" s="1332"/>
      <c r="C1432" s="5173" t="s">
        <v>490</v>
      </c>
      <c r="D1432" s="5173"/>
      <c r="E1432" s="1253">
        <f>SUM(E1433,E1458,E1461)</f>
        <v>13158477</v>
      </c>
      <c r="F1432" s="1253">
        <f>SUM(F1433,F1458,F1461)</f>
        <v>16621869</v>
      </c>
      <c r="G1432" s="1252">
        <f>SUM(G1433,G1458,G1461)</f>
        <v>16324665.749999998</v>
      </c>
      <c r="H1432" s="1237">
        <f t="shared" si="101"/>
        <v>0.98211974537881375</v>
      </c>
    </row>
    <row r="1433" spans="1:8" ht="17.100000000000001" customHeight="1">
      <c r="A1433" s="1246"/>
      <c r="B1433" s="1332"/>
      <c r="C1433" s="5174" t="s">
        <v>514</v>
      </c>
      <c r="D1433" s="5174"/>
      <c r="E1433" s="1519">
        <f>SUM(E1434,E1444)</f>
        <v>13083792</v>
      </c>
      <c r="F1433" s="1519">
        <f>SUM(F1434,F1444)</f>
        <v>16118098</v>
      </c>
      <c r="G1433" s="1518">
        <f>SUM(G1434,G1444)</f>
        <v>15937209.239999998</v>
      </c>
      <c r="H1433" s="1517">
        <f t="shared" si="101"/>
        <v>0.98877728873468806</v>
      </c>
    </row>
    <row r="1434" spans="1:8" ht="17.100000000000001" customHeight="1">
      <c r="A1434" s="1246"/>
      <c r="B1434" s="1332"/>
      <c r="C1434" s="5175" t="s">
        <v>513</v>
      </c>
      <c r="D1434" s="5175"/>
      <c r="E1434" s="1538">
        <f>SUM(E1435:E1442)</f>
        <v>12054522</v>
      </c>
      <c r="F1434" s="1538">
        <f>SUM(F1435:F1442)</f>
        <v>14475748</v>
      </c>
      <c r="G1434" s="1537">
        <f>SUM(G1435:G1442)</f>
        <v>14353548.229999999</v>
      </c>
      <c r="H1434" s="1536">
        <f t="shared" si="101"/>
        <v>0.9915583104928325</v>
      </c>
    </row>
    <row r="1435" spans="1:8" ht="17.100000000000001" customHeight="1">
      <c r="A1435" s="1246"/>
      <c r="B1435" s="1332"/>
      <c r="C1435" s="2320" t="s">
        <v>566</v>
      </c>
      <c r="D1435" s="2319" t="s">
        <v>565</v>
      </c>
      <c r="E1435" s="1519">
        <v>5485566</v>
      </c>
      <c r="F1435" s="2161">
        <v>6520697</v>
      </c>
      <c r="G1435" s="2228">
        <v>6520653</v>
      </c>
      <c r="H1435" s="1517">
        <f t="shared" si="101"/>
        <v>0.99999325225508873</v>
      </c>
    </row>
    <row r="1436" spans="1:8" ht="17.100000000000001" customHeight="1">
      <c r="A1436" s="1246"/>
      <c r="B1436" s="1332"/>
      <c r="C1436" s="2320" t="s">
        <v>564</v>
      </c>
      <c r="D1436" s="2319" t="s">
        <v>563</v>
      </c>
      <c r="E1436" s="1519">
        <v>415340</v>
      </c>
      <c r="F1436" s="2161">
        <v>382357</v>
      </c>
      <c r="G1436" s="2228">
        <v>382356.07</v>
      </c>
      <c r="H1436" s="1517">
        <f t="shared" si="101"/>
        <v>0.99999756771812731</v>
      </c>
    </row>
    <row r="1437" spans="1:8" ht="17.100000000000001" customHeight="1">
      <c r="A1437" s="1246"/>
      <c r="B1437" s="1332"/>
      <c r="C1437" s="2320" t="s">
        <v>512</v>
      </c>
      <c r="D1437" s="2319" t="s">
        <v>511</v>
      </c>
      <c r="E1437" s="1519">
        <v>1692809</v>
      </c>
      <c r="F1437" s="2161">
        <v>1966115</v>
      </c>
      <c r="G1437" s="2228">
        <v>1943129.77</v>
      </c>
      <c r="H1437" s="1517">
        <f t="shared" si="101"/>
        <v>0.98830931557920065</v>
      </c>
    </row>
    <row r="1438" spans="1:8" ht="17.100000000000001" customHeight="1">
      <c r="A1438" s="1246"/>
      <c r="B1438" s="1332"/>
      <c r="C1438" s="2333" t="s">
        <v>510</v>
      </c>
      <c r="D1438" s="2332" t="s">
        <v>509</v>
      </c>
      <c r="E1438" s="1519">
        <v>241287</v>
      </c>
      <c r="F1438" s="2229">
        <v>197227</v>
      </c>
      <c r="G1438" s="2228">
        <v>192731.82</v>
      </c>
      <c r="H1438" s="1517">
        <f t="shared" si="101"/>
        <v>0.97720809017021004</v>
      </c>
    </row>
    <row r="1439" spans="1:8" ht="16.5" customHeight="1">
      <c r="A1439" s="1246"/>
      <c r="B1439" s="1332"/>
      <c r="C1439" s="2331" t="s">
        <v>522</v>
      </c>
      <c r="D1439" s="2330" t="s">
        <v>521</v>
      </c>
      <c r="E1439" s="1519">
        <v>0</v>
      </c>
      <c r="F1439" s="2229">
        <v>6900</v>
      </c>
      <c r="G1439" s="2228">
        <v>3380</v>
      </c>
      <c r="H1439" s="1517">
        <f t="shared" si="101"/>
        <v>0.48985507246376814</v>
      </c>
    </row>
    <row r="1440" spans="1:8" ht="17.100000000000001" customHeight="1">
      <c r="A1440" s="1369"/>
      <c r="B1440" s="1368"/>
      <c r="C1440" s="2331" t="s">
        <v>562</v>
      </c>
      <c r="D1440" s="2330" t="s">
        <v>561</v>
      </c>
      <c r="E1440" s="1519">
        <v>91370</v>
      </c>
      <c r="F1440" s="2229">
        <v>59649</v>
      </c>
      <c r="G1440" s="2228">
        <v>54666.04</v>
      </c>
      <c r="H1440" s="1517">
        <f t="shared" si="101"/>
        <v>0.91646196918640721</v>
      </c>
    </row>
    <row r="1441" spans="1:8" ht="17.100000000000001" customHeight="1">
      <c r="A1441" s="1246"/>
      <c r="B1441" s="1332"/>
      <c r="C1441" s="2320" t="s">
        <v>701</v>
      </c>
      <c r="D1441" s="2319" t="s">
        <v>700</v>
      </c>
      <c r="E1441" s="2329">
        <v>3813674</v>
      </c>
      <c r="F1441" s="2328">
        <v>4973919</v>
      </c>
      <c r="G1441" s="2327">
        <v>4896075.58</v>
      </c>
      <c r="H1441" s="2326">
        <f t="shared" si="101"/>
        <v>0.98434968080501517</v>
      </c>
    </row>
    <row r="1442" spans="1:8" ht="17.100000000000001" customHeight="1">
      <c r="A1442" s="1246"/>
      <c r="B1442" s="1332"/>
      <c r="C1442" s="2320" t="s">
        <v>699</v>
      </c>
      <c r="D1442" s="2319" t="s">
        <v>698</v>
      </c>
      <c r="E1442" s="2329">
        <v>314476</v>
      </c>
      <c r="F1442" s="2328">
        <v>368884</v>
      </c>
      <c r="G1442" s="2327">
        <v>360555.95</v>
      </c>
      <c r="H1442" s="2326">
        <f t="shared" si="101"/>
        <v>0.97742366163888927</v>
      </c>
    </row>
    <row r="1443" spans="1:8" ht="17.100000000000001" customHeight="1">
      <c r="A1443" s="1246"/>
      <c r="B1443" s="1332"/>
      <c r="C1443" s="1310"/>
      <c r="D1443" s="2325"/>
      <c r="E1443" s="1303"/>
      <c r="F1443" s="2324"/>
      <c r="G1443" s="2323"/>
      <c r="H1443" s="2322"/>
    </row>
    <row r="1444" spans="1:8" ht="17.100000000000001" customHeight="1">
      <c r="A1444" s="1332"/>
      <c r="B1444" s="1332"/>
      <c r="C1444" s="5176" t="s">
        <v>508</v>
      </c>
      <c r="D1444" s="5176"/>
      <c r="E1444" s="1308">
        <f>SUM(E1445:E1456)</f>
        <v>1029270</v>
      </c>
      <c r="F1444" s="1308">
        <f>SUM(F1445:F1456)</f>
        <v>1642350</v>
      </c>
      <c r="G1444" s="1307">
        <f>SUM(G1445:G1456)</f>
        <v>1583661.0100000002</v>
      </c>
      <c r="H1444" s="2116">
        <f>G1444/F1444</f>
        <v>0.96426523579017887</v>
      </c>
    </row>
    <row r="1445" spans="1:8" ht="17.100000000000001" customHeight="1">
      <c r="A1445" s="1246"/>
      <c r="B1445" s="1332"/>
      <c r="C1445" s="2320" t="s">
        <v>667</v>
      </c>
      <c r="D1445" s="2319" t="s">
        <v>666</v>
      </c>
      <c r="E1445" s="1519">
        <v>36513</v>
      </c>
      <c r="F1445" s="2229">
        <v>0</v>
      </c>
      <c r="G1445" s="2228">
        <v>0</v>
      </c>
      <c r="H1445" s="1517"/>
    </row>
    <row r="1446" spans="1:8" ht="16.5" customHeight="1">
      <c r="A1446" s="1246"/>
      <c r="B1446" s="1332"/>
      <c r="C1446" s="2320" t="s">
        <v>507</v>
      </c>
      <c r="D1446" s="2319" t="s">
        <v>506</v>
      </c>
      <c r="E1446" s="1519">
        <v>0</v>
      </c>
      <c r="F1446" s="2229">
        <v>124413</v>
      </c>
      <c r="G1446" s="2228">
        <v>123809.77</v>
      </c>
      <c r="H1446" s="1517">
        <f t="shared" ref="H1446:H1454" si="102">G1446/F1446</f>
        <v>0.99515139093181582</v>
      </c>
    </row>
    <row r="1447" spans="1:8" ht="17.100000000000001" customHeight="1">
      <c r="A1447" s="1246"/>
      <c r="B1447" s="1332"/>
      <c r="C1447" s="2320" t="s">
        <v>554</v>
      </c>
      <c r="D1447" s="2319" t="s">
        <v>553</v>
      </c>
      <c r="E1447" s="1519">
        <v>246011</v>
      </c>
      <c r="F1447" s="2229">
        <v>246511</v>
      </c>
      <c r="G1447" s="2228">
        <v>229463.77</v>
      </c>
      <c r="H1447" s="1517">
        <f t="shared" si="102"/>
        <v>0.93084596630576322</v>
      </c>
    </row>
    <row r="1448" spans="1:8" ht="17.100000000000001" customHeight="1">
      <c r="A1448" s="1246"/>
      <c r="B1448" s="1332"/>
      <c r="C1448" s="2320" t="s">
        <v>552</v>
      </c>
      <c r="D1448" s="2319" t="s">
        <v>551</v>
      </c>
      <c r="E1448" s="1519">
        <v>347880</v>
      </c>
      <c r="F1448" s="2229">
        <v>536857</v>
      </c>
      <c r="G1448" s="2228">
        <v>526494.28</v>
      </c>
      <c r="H1448" s="1517">
        <f t="shared" si="102"/>
        <v>0.98069742966935336</v>
      </c>
    </row>
    <row r="1449" spans="1:8" ht="17.100000000000001" customHeight="1">
      <c r="A1449" s="1246"/>
      <c r="B1449" s="1332"/>
      <c r="C1449" s="2320" t="s">
        <v>550</v>
      </c>
      <c r="D1449" s="2319" t="s">
        <v>549</v>
      </c>
      <c r="E1449" s="1519">
        <v>9500</v>
      </c>
      <c r="F1449" s="2229">
        <v>23600</v>
      </c>
      <c r="G1449" s="2228">
        <v>19362</v>
      </c>
      <c r="H1449" s="1517">
        <f t="shared" si="102"/>
        <v>0.82042372881355929</v>
      </c>
    </row>
    <row r="1450" spans="1:8" ht="17.100000000000001" customHeight="1">
      <c r="A1450" s="1246"/>
      <c r="B1450" s="1332"/>
      <c r="C1450" s="2320" t="s">
        <v>505</v>
      </c>
      <c r="D1450" s="2319" t="s">
        <v>504</v>
      </c>
      <c r="E1450" s="1519">
        <v>34493</v>
      </c>
      <c r="F1450" s="2229">
        <v>81493</v>
      </c>
      <c r="G1450" s="2228">
        <v>78637.539999999994</v>
      </c>
      <c r="H1450" s="1517">
        <f t="shared" si="102"/>
        <v>0.964960671468715</v>
      </c>
    </row>
    <row r="1451" spans="1:8" ht="17.100000000000001" hidden="1" customHeight="1">
      <c r="A1451" s="1246"/>
      <c r="B1451" s="1332"/>
      <c r="C1451" s="2321" t="s">
        <v>546</v>
      </c>
      <c r="D1451" s="2319" t="s">
        <v>545</v>
      </c>
      <c r="E1451" s="1519">
        <v>0</v>
      </c>
      <c r="F1451" s="2229"/>
      <c r="G1451" s="2228"/>
      <c r="H1451" s="1517" t="e">
        <f t="shared" si="102"/>
        <v>#DIV/0!</v>
      </c>
    </row>
    <row r="1452" spans="1:8" ht="17.100000000000001" customHeight="1">
      <c r="A1452" s="1246"/>
      <c r="B1452" s="1332"/>
      <c r="C1452" s="2320" t="s">
        <v>542</v>
      </c>
      <c r="D1452" s="2319" t="s">
        <v>541</v>
      </c>
      <c r="E1452" s="1519">
        <v>26504</v>
      </c>
      <c r="F1452" s="2229">
        <v>36504</v>
      </c>
      <c r="G1452" s="2228">
        <v>35410.050000000003</v>
      </c>
      <c r="H1452" s="1517">
        <f t="shared" si="102"/>
        <v>0.97003205128205139</v>
      </c>
    </row>
    <row r="1453" spans="1:8" ht="17.100000000000001" hidden="1" customHeight="1">
      <c r="A1453" s="1246"/>
      <c r="B1453" s="1332"/>
      <c r="C1453" s="2320" t="s">
        <v>538</v>
      </c>
      <c r="D1453" s="2319" t="s">
        <v>537</v>
      </c>
      <c r="E1453" s="1519">
        <v>0</v>
      </c>
      <c r="F1453" s="2229"/>
      <c r="G1453" s="2228"/>
      <c r="H1453" s="1517" t="e">
        <f t="shared" si="102"/>
        <v>#DIV/0!</v>
      </c>
    </row>
    <row r="1454" spans="1:8" ht="17.100000000000001" customHeight="1">
      <c r="A1454" s="1246"/>
      <c r="B1454" s="1332"/>
      <c r="C1454" s="2320" t="s">
        <v>536</v>
      </c>
      <c r="D1454" s="2319" t="s">
        <v>535</v>
      </c>
      <c r="E1454" s="1519">
        <v>313080</v>
      </c>
      <c r="F1454" s="2229">
        <v>403685</v>
      </c>
      <c r="G1454" s="2228">
        <v>401824</v>
      </c>
      <c r="H1454" s="1517">
        <f t="shared" si="102"/>
        <v>0.99538996990227524</v>
      </c>
    </row>
    <row r="1455" spans="1:8" ht="17.100000000000001" customHeight="1">
      <c r="A1455" s="1246"/>
      <c r="B1455" s="1332"/>
      <c r="C1455" s="2321" t="s">
        <v>792</v>
      </c>
      <c r="D1455" s="2319" t="s">
        <v>791</v>
      </c>
      <c r="E1455" s="1519">
        <v>200</v>
      </c>
      <c r="F1455" s="2229">
        <v>0</v>
      </c>
      <c r="G1455" s="2228">
        <v>0</v>
      </c>
      <c r="H1455" s="1517"/>
    </row>
    <row r="1456" spans="1:8" ht="16.5" customHeight="1">
      <c r="A1456" s="1246"/>
      <c r="B1456" s="1332"/>
      <c r="C1456" s="2320" t="s">
        <v>532</v>
      </c>
      <c r="D1456" s="2319" t="s">
        <v>531</v>
      </c>
      <c r="E1456" s="1519">
        <v>15089</v>
      </c>
      <c r="F1456" s="2229">
        <v>189287</v>
      </c>
      <c r="G1456" s="2228">
        <v>168659.6</v>
      </c>
      <c r="H1456" s="1517">
        <f>G1456/F1456</f>
        <v>0.89102579680590854</v>
      </c>
    </row>
    <row r="1457" spans="1:8" ht="17.100000000000001" customHeight="1">
      <c r="A1457" s="1246"/>
      <c r="B1457" s="1332"/>
      <c r="C1457" s="1385"/>
      <c r="D1457" s="1385"/>
      <c r="E1457" s="1235"/>
      <c r="F1457" s="2209"/>
      <c r="G1457" s="2197"/>
      <c r="H1457" s="1578"/>
    </row>
    <row r="1458" spans="1:8" ht="17.100000000000001" customHeight="1">
      <c r="A1458" s="1246"/>
      <c r="B1458" s="1332"/>
      <c r="C1458" s="5159" t="s">
        <v>842</v>
      </c>
      <c r="D1458" s="5159"/>
      <c r="E1458" s="2318">
        <f>SUM(E1459)</f>
        <v>14600</v>
      </c>
      <c r="F1458" s="2318">
        <f>SUM(F1459)</f>
        <v>31900</v>
      </c>
      <c r="G1458" s="2317">
        <f>SUM(G1459)</f>
        <v>31397.95</v>
      </c>
      <c r="H1458" s="1517">
        <f>G1458/F1458</f>
        <v>0.98426175548589345</v>
      </c>
    </row>
    <row r="1459" spans="1:8" ht="17.100000000000001" customHeight="1">
      <c r="A1459" s="1246"/>
      <c r="B1459" s="1332"/>
      <c r="C1459" s="2259" t="s">
        <v>530</v>
      </c>
      <c r="D1459" s="2239" t="s">
        <v>529</v>
      </c>
      <c r="E1459" s="1783">
        <v>14600</v>
      </c>
      <c r="F1459" s="2229">
        <v>31900</v>
      </c>
      <c r="G1459" s="2228">
        <v>31397.95</v>
      </c>
      <c r="H1459" s="1517">
        <f>G1459/F1459</f>
        <v>0.98426175548589345</v>
      </c>
    </row>
    <row r="1460" spans="1:8" ht="15" customHeight="1">
      <c r="A1460" s="1246"/>
      <c r="B1460" s="1332"/>
      <c r="C1460" s="2235"/>
      <c r="D1460" s="1865"/>
      <c r="E1460" s="1783"/>
      <c r="F1460" s="2209"/>
      <c r="G1460" s="2197"/>
      <c r="H1460" s="1578"/>
    </row>
    <row r="1461" spans="1:8" ht="17.25" customHeight="1">
      <c r="A1461" s="1246"/>
      <c r="B1461" s="1332"/>
      <c r="C1461" s="5152" t="s">
        <v>526</v>
      </c>
      <c r="D1461" s="5160"/>
      <c r="E1461" s="1295">
        <f>SUM(E1468:E1506)</f>
        <v>60085</v>
      </c>
      <c r="F1461" s="1295">
        <f>SUM(F1468:F1506)</f>
        <v>471871</v>
      </c>
      <c r="G1461" s="1294">
        <f>SUM(G1468:G1506)</f>
        <v>356058.55999999994</v>
      </c>
      <c r="H1461" s="1517">
        <f t="shared" ref="H1461:H1488" si="103">G1461/F1461</f>
        <v>0.75456758308944594</v>
      </c>
    </row>
    <row r="1462" spans="1:8" ht="54" hidden="1" customHeight="1">
      <c r="A1462" s="1246"/>
      <c r="B1462" s="1332"/>
      <c r="C1462" s="2316" t="s">
        <v>279</v>
      </c>
      <c r="D1462" s="2314" t="s">
        <v>889</v>
      </c>
      <c r="E1462" s="2178">
        <v>0</v>
      </c>
      <c r="F1462" s="2161"/>
      <c r="G1462" s="2135"/>
      <c r="H1462" s="2134" t="e">
        <f t="shared" si="103"/>
        <v>#DIV/0!</v>
      </c>
    </row>
    <row r="1463" spans="1:8" ht="51" hidden="1">
      <c r="A1463" s="1246"/>
      <c r="B1463" s="1332"/>
      <c r="C1463" s="2315" t="s">
        <v>196</v>
      </c>
      <c r="D1463" s="2314" t="s">
        <v>889</v>
      </c>
      <c r="E1463" s="1519">
        <v>0</v>
      </c>
      <c r="F1463" s="2273"/>
      <c r="G1463" s="2272"/>
      <c r="H1463" s="1517" t="e">
        <f t="shared" si="103"/>
        <v>#DIV/0!</v>
      </c>
    </row>
    <row r="1464" spans="1:8" ht="15.75" hidden="1" customHeight="1">
      <c r="A1464" s="1246"/>
      <c r="B1464" s="1332"/>
      <c r="C1464" s="2313" t="s">
        <v>341</v>
      </c>
      <c r="D1464" s="2314" t="s">
        <v>718</v>
      </c>
      <c r="E1464" s="1519">
        <v>0</v>
      </c>
      <c r="F1464" s="2273"/>
      <c r="G1464" s="2272"/>
      <c r="H1464" s="1517" t="e">
        <f t="shared" si="103"/>
        <v>#DIV/0!</v>
      </c>
    </row>
    <row r="1465" spans="1:8" ht="17.100000000000001" hidden="1" customHeight="1">
      <c r="A1465" s="1246"/>
      <c r="B1465" s="1332"/>
      <c r="C1465" s="2313" t="s">
        <v>888</v>
      </c>
      <c r="D1465" s="2314" t="s">
        <v>529</v>
      </c>
      <c r="E1465" s="1519">
        <v>0</v>
      </c>
      <c r="F1465" s="2273"/>
      <c r="G1465" s="2272"/>
      <c r="H1465" s="1517" t="e">
        <f t="shared" si="103"/>
        <v>#DIV/0!</v>
      </c>
    </row>
    <row r="1466" spans="1:8" ht="17.100000000000001" hidden="1" customHeight="1">
      <c r="A1466" s="1246"/>
      <c r="B1466" s="1332"/>
      <c r="C1466" s="2313" t="s">
        <v>743</v>
      </c>
      <c r="D1466" s="2314" t="s">
        <v>529</v>
      </c>
      <c r="E1466" s="1519">
        <v>0</v>
      </c>
      <c r="F1466" s="2273"/>
      <c r="G1466" s="2272"/>
      <c r="H1466" s="1517" t="e">
        <f t="shared" si="103"/>
        <v>#DIV/0!</v>
      </c>
    </row>
    <row r="1467" spans="1:8" ht="17.100000000000001" hidden="1" customHeight="1">
      <c r="A1467" s="1246"/>
      <c r="B1467" s="1332"/>
      <c r="C1467" s="2313" t="s">
        <v>887</v>
      </c>
      <c r="D1467" s="2121" t="s">
        <v>565</v>
      </c>
      <c r="E1467" s="1519">
        <v>0</v>
      </c>
      <c r="F1467" s="2273"/>
      <c r="G1467" s="2272"/>
      <c r="H1467" s="1517" t="e">
        <f t="shared" si="103"/>
        <v>#DIV/0!</v>
      </c>
    </row>
    <row r="1468" spans="1:8" ht="17.100000000000001" customHeight="1">
      <c r="A1468" s="1246"/>
      <c r="B1468" s="1332"/>
      <c r="C1468" s="2122" t="s">
        <v>685</v>
      </c>
      <c r="D1468" s="2121" t="s">
        <v>565</v>
      </c>
      <c r="E1468" s="1519">
        <v>27165</v>
      </c>
      <c r="F1468" s="2273">
        <v>85832</v>
      </c>
      <c r="G1468" s="2272">
        <v>76375.179999999993</v>
      </c>
      <c r="H1468" s="1517">
        <f t="shared" si="103"/>
        <v>0.88982174480380272</v>
      </c>
    </row>
    <row r="1469" spans="1:8" ht="17.100000000000001" customHeight="1">
      <c r="A1469" s="1246"/>
      <c r="B1469" s="1332"/>
      <c r="C1469" s="2122" t="s">
        <v>597</v>
      </c>
      <c r="D1469" s="2121" t="s">
        <v>565</v>
      </c>
      <c r="E1469" s="1519">
        <v>4933</v>
      </c>
      <c r="F1469" s="2273">
        <v>15587</v>
      </c>
      <c r="G1469" s="2272">
        <v>13870.8</v>
      </c>
      <c r="H1469" s="1517">
        <f t="shared" si="103"/>
        <v>0.88989542567524216</v>
      </c>
    </row>
    <row r="1470" spans="1:8" ht="17.100000000000001" hidden="1" customHeight="1">
      <c r="A1470" s="1246"/>
      <c r="B1470" s="1332"/>
      <c r="C1470" s="2122" t="s">
        <v>886</v>
      </c>
      <c r="D1470" s="2121" t="s">
        <v>511</v>
      </c>
      <c r="E1470" s="1519">
        <v>0</v>
      </c>
      <c r="F1470" s="2273"/>
      <c r="G1470" s="2272"/>
      <c r="H1470" s="1517" t="e">
        <f t="shared" si="103"/>
        <v>#DIV/0!</v>
      </c>
    </row>
    <row r="1471" spans="1:8" ht="17.100000000000001" customHeight="1">
      <c r="A1471" s="1246"/>
      <c r="B1471" s="1332"/>
      <c r="C1471" s="2122" t="s">
        <v>683</v>
      </c>
      <c r="D1471" s="2121" t="s">
        <v>511</v>
      </c>
      <c r="E1471" s="1519">
        <v>4670</v>
      </c>
      <c r="F1471" s="2273">
        <v>39289</v>
      </c>
      <c r="G1471" s="2272">
        <v>29789.11</v>
      </c>
      <c r="H1471" s="1517">
        <f t="shared" si="103"/>
        <v>0.75820484104965769</v>
      </c>
    </row>
    <row r="1472" spans="1:8" ht="17.100000000000001" customHeight="1">
      <c r="A1472" s="1332"/>
      <c r="B1472" s="1332"/>
      <c r="C1472" s="2120" t="s">
        <v>593</v>
      </c>
      <c r="D1472" s="2275" t="s">
        <v>511</v>
      </c>
      <c r="E1472" s="1519">
        <v>848</v>
      </c>
      <c r="F1472" s="2273">
        <v>7157</v>
      </c>
      <c r="G1472" s="2272">
        <v>5433.16</v>
      </c>
      <c r="H1472" s="1517">
        <f t="shared" si="103"/>
        <v>0.75913930417772812</v>
      </c>
    </row>
    <row r="1473" spans="1:8" ht="30" hidden="1" customHeight="1">
      <c r="A1473" s="1246"/>
      <c r="B1473" s="1332"/>
      <c r="C1473" s="1443" t="s">
        <v>885</v>
      </c>
      <c r="D1473" s="1395" t="s">
        <v>634</v>
      </c>
      <c r="E1473" s="1364">
        <v>0</v>
      </c>
      <c r="F1473" s="2273"/>
      <c r="G1473" s="2272"/>
      <c r="H1473" s="1517" t="e">
        <f t="shared" si="103"/>
        <v>#DIV/0!</v>
      </c>
    </row>
    <row r="1474" spans="1:8" ht="16.5" customHeight="1">
      <c r="A1474" s="1332"/>
      <c r="B1474" s="1246"/>
      <c r="C1474" s="2265" t="s">
        <v>682</v>
      </c>
      <c r="D1474" s="2312" t="s">
        <v>509</v>
      </c>
      <c r="E1474" s="1519">
        <v>665</v>
      </c>
      <c r="F1474" s="2273">
        <v>5829</v>
      </c>
      <c r="G1474" s="2272">
        <v>4193.97</v>
      </c>
      <c r="H1474" s="1517">
        <f t="shared" si="103"/>
        <v>0.71950077200205875</v>
      </c>
    </row>
    <row r="1475" spans="1:8" ht="16.5" customHeight="1">
      <c r="A1475" s="1246"/>
      <c r="B1475" s="1246"/>
      <c r="C1475" s="2141" t="s">
        <v>591</v>
      </c>
      <c r="D1475" s="2240" t="s">
        <v>509</v>
      </c>
      <c r="E1475" s="1519">
        <v>121</v>
      </c>
      <c r="F1475" s="2273">
        <v>1063</v>
      </c>
      <c r="G1475" s="2272">
        <v>764.58</v>
      </c>
      <c r="H1475" s="1517">
        <f t="shared" si="103"/>
        <v>0.71926622765757298</v>
      </c>
    </row>
    <row r="1476" spans="1:8" ht="18.75" hidden="1" customHeight="1">
      <c r="A1476" s="1246"/>
      <c r="B1476" s="1246"/>
      <c r="C1476" s="2141" t="s">
        <v>884</v>
      </c>
      <c r="D1476" s="2240" t="s">
        <v>521</v>
      </c>
      <c r="E1476" s="1519">
        <v>0</v>
      </c>
      <c r="F1476" s="2273"/>
      <c r="G1476" s="2272"/>
      <c r="H1476" s="1517" t="e">
        <f t="shared" si="103"/>
        <v>#DIV/0!</v>
      </c>
    </row>
    <row r="1477" spans="1:8" ht="17.100000000000001" customHeight="1">
      <c r="A1477" s="1246"/>
      <c r="B1477" s="1246"/>
      <c r="C1477" s="2141" t="s">
        <v>681</v>
      </c>
      <c r="D1477" s="2240" t="s">
        <v>521</v>
      </c>
      <c r="E1477" s="1519">
        <v>4668</v>
      </c>
      <c r="F1477" s="2273">
        <v>50894</v>
      </c>
      <c r="G1477" s="2272">
        <v>27949.07</v>
      </c>
      <c r="H1477" s="1517">
        <f t="shared" si="103"/>
        <v>0.54916237670452317</v>
      </c>
    </row>
    <row r="1478" spans="1:8" ht="17.100000000000001" customHeight="1">
      <c r="A1478" s="1246"/>
      <c r="B1478" s="1246"/>
      <c r="C1478" s="2141" t="s">
        <v>589</v>
      </c>
      <c r="D1478" s="2240" t="s">
        <v>521</v>
      </c>
      <c r="E1478" s="1519">
        <v>848</v>
      </c>
      <c r="F1478" s="2273">
        <v>9241</v>
      </c>
      <c r="G1478" s="2272">
        <v>5075.93</v>
      </c>
      <c r="H1478" s="1517">
        <f t="shared" si="103"/>
        <v>0.54928362731306135</v>
      </c>
    </row>
    <row r="1479" spans="1:8" ht="17.100000000000001" hidden="1" customHeight="1">
      <c r="A1479" s="1246"/>
      <c r="B1479" s="1246"/>
      <c r="C1479" s="2141" t="s">
        <v>883</v>
      </c>
      <c r="D1479" s="2311" t="s">
        <v>506</v>
      </c>
      <c r="E1479" s="1519">
        <v>0</v>
      </c>
      <c r="F1479" s="2273"/>
      <c r="G1479" s="2272"/>
      <c r="H1479" s="1517" t="e">
        <f t="shared" si="103"/>
        <v>#DIV/0!</v>
      </c>
    </row>
    <row r="1480" spans="1:8" ht="17.100000000000001" customHeight="1">
      <c r="A1480" s="1246"/>
      <c r="B1480" s="1246"/>
      <c r="C1480" s="2141" t="s">
        <v>680</v>
      </c>
      <c r="D1480" s="2240" t="s">
        <v>506</v>
      </c>
      <c r="E1480" s="1519">
        <v>85</v>
      </c>
      <c r="F1480" s="2273">
        <v>41569</v>
      </c>
      <c r="G1480" s="2272">
        <v>38633.03</v>
      </c>
      <c r="H1480" s="1517">
        <f t="shared" si="103"/>
        <v>0.92937116601313474</v>
      </c>
    </row>
    <row r="1481" spans="1:8" ht="17.100000000000001" customHeight="1">
      <c r="A1481" s="1246"/>
      <c r="B1481" s="1246"/>
      <c r="C1481" s="2141" t="s">
        <v>587</v>
      </c>
      <c r="D1481" s="2240" t="s">
        <v>506</v>
      </c>
      <c r="E1481" s="1519">
        <v>15</v>
      </c>
      <c r="F1481" s="2273">
        <v>7722</v>
      </c>
      <c r="G1481" s="2272">
        <v>7189.1</v>
      </c>
      <c r="H1481" s="1517">
        <f t="shared" si="103"/>
        <v>0.930989380989381</v>
      </c>
    </row>
    <row r="1482" spans="1:8" ht="17.100000000000001" hidden="1" customHeight="1">
      <c r="A1482" s="1246"/>
      <c r="B1482" s="1246"/>
      <c r="C1482" s="2141" t="s">
        <v>882</v>
      </c>
      <c r="D1482" s="2240" t="s">
        <v>557</v>
      </c>
      <c r="E1482" s="1519">
        <v>0</v>
      </c>
      <c r="F1482" s="2273"/>
      <c r="G1482" s="2272"/>
      <c r="H1482" s="1517" t="e">
        <f t="shared" si="103"/>
        <v>#DIV/0!</v>
      </c>
    </row>
    <row r="1483" spans="1:8" ht="17.100000000000001" customHeight="1">
      <c r="A1483" s="1246"/>
      <c r="B1483" s="1246"/>
      <c r="C1483" s="2141" t="s">
        <v>772</v>
      </c>
      <c r="D1483" s="2240" t="s">
        <v>557</v>
      </c>
      <c r="E1483" s="1519">
        <v>11510</v>
      </c>
      <c r="F1483" s="2273">
        <v>40095</v>
      </c>
      <c r="G1483" s="2272">
        <v>19652.88</v>
      </c>
      <c r="H1483" s="1517">
        <f t="shared" si="103"/>
        <v>0.49015787504676395</v>
      </c>
    </row>
    <row r="1484" spans="1:8" ht="17.100000000000001" customHeight="1">
      <c r="A1484" s="1369"/>
      <c r="B1484" s="1368"/>
      <c r="C1484" s="2141" t="s">
        <v>771</v>
      </c>
      <c r="D1484" s="2240" t="s">
        <v>557</v>
      </c>
      <c r="E1484" s="1519">
        <v>2090</v>
      </c>
      <c r="F1484" s="2273">
        <v>7284</v>
      </c>
      <c r="G1484" s="2272">
        <v>3568.5</v>
      </c>
      <c r="H1484" s="1517">
        <f t="shared" si="103"/>
        <v>0.48990939044481052</v>
      </c>
    </row>
    <row r="1485" spans="1:8" ht="17.100000000000001" customHeight="1">
      <c r="A1485" s="1246"/>
      <c r="B1485" s="1246"/>
      <c r="C1485" s="2141" t="s">
        <v>679</v>
      </c>
      <c r="D1485" s="2240" t="s">
        <v>555</v>
      </c>
      <c r="E1485" s="1519">
        <v>0</v>
      </c>
      <c r="F1485" s="2273">
        <v>19691</v>
      </c>
      <c r="G1485" s="2272">
        <v>19691</v>
      </c>
      <c r="H1485" s="1517">
        <f t="shared" si="103"/>
        <v>1</v>
      </c>
    </row>
    <row r="1486" spans="1:8" ht="17.100000000000001" customHeight="1">
      <c r="A1486" s="1246"/>
      <c r="B1486" s="1246"/>
      <c r="C1486" s="2141" t="s">
        <v>869</v>
      </c>
      <c r="D1486" s="2240" t="s">
        <v>555</v>
      </c>
      <c r="E1486" s="1519">
        <v>0</v>
      </c>
      <c r="F1486" s="2273">
        <v>3576</v>
      </c>
      <c r="G1486" s="2272">
        <v>3576</v>
      </c>
      <c r="H1486" s="1517">
        <f t="shared" si="103"/>
        <v>1</v>
      </c>
    </row>
    <row r="1487" spans="1:8" ht="17.100000000000001" customHeight="1">
      <c r="A1487" s="1246"/>
      <c r="B1487" s="1246"/>
      <c r="C1487" s="2141" t="s">
        <v>678</v>
      </c>
      <c r="D1487" s="2240" t="s">
        <v>553</v>
      </c>
      <c r="E1487" s="1519">
        <v>0</v>
      </c>
      <c r="F1487" s="2273">
        <v>559</v>
      </c>
      <c r="G1487" s="2272">
        <v>304.81</v>
      </c>
      <c r="H1487" s="1517">
        <f t="shared" si="103"/>
        <v>0.54527728085867622</v>
      </c>
    </row>
    <row r="1488" spans="1:8" ht="17.100000000000001" customHeight="1">
      <c r="A1488" s="1246"/>
      <c r="B1488" s="1246"/>
      <c r="C1488" s="2141" t="s">
        <v>708</v>
      </c>
      <c r="D1488" s="2240" t="s">
        <v>553</v>
      </c>
      <c r="E1488" s="1519">
        <v>0</v>
      </c>
      <c r="F1488" s="2273">
        <v>101</v>
      </c>
      <c r="G1488" s="2272">
        <v>55.36</v>
      </c>
      <c r="H1488" s="1517">
        <f t="shared" si="103"/>
        <v>0.54811881188118816</v>
      </c>
    </row>
    <row r="1489" spans="1:8" ht="17.100000000000001" hidden="1" customHeight="1">
      <c r="A1489" s="1246"/>
      <c r="B1489" s="1246"/>
      <c r="C1489" s="2141" t="s">
        <v>881</v>
      </c>
      <c r="D1489" s="2240" t="s">
        <v>504</v>
      </c>
      <c r="E1489" s="1519">
        <v>0</v>
      </c>
      <c r="F1489" s="2273"/>
      <c r="G1489" s="2272"/>
      <c r="H1489" s="1517"/>
    </row>
    <row r="1490" spans="1:8" ht="17.100000000000001" customHeight="1">
      <c r="A1490" s="1246"/>
      <c r="B1490" s="1246"/>
      <c r="C1490" s="2141" t="s">
        <v>525</v>
      </c>
      <c r="D1490" s="2240" t="s">
        <v>504</v>
      </c>
      <c r="E1490" s="1519">
        <v>86</v>
      </c>
      <c r="F1490" s="2273">
        <v>11227</v>
      </c>
      <c r="G1490" s="2272">
        <v>10179.040000000001</v>
      </c>
      <c r="H1490" s="1517">
        <f t="shared" ref="H1490:H1506" si="104">G1490/F1490</f>
        <v>0.90665716576111166</v>
      </c>
    </row>
    <row r="1491" spans="1:8" ht="17.100000000000001" customHeight="1">
      <c r="A1491" s="1246"/>
      <c r="B1491" s="1246"/>
      <c r="C1491" s="2141" t="s">
        <v>524</v>
      </c>
      <c r="D1491" s="2240" t="s">
        <v>504</v>
      </c>
      <c r="E1491" s="1519">
        <v>16</v>
      </c>
      <c r="F1491" s="2273">
        <v>2040</v>
      </c>
      <c r="G1491" s="2272">
        <v>1848.66</v>
      </c>
      <c r="H1491" s="1517">
        <f t="shared" si="104"/>
        <v>0.90620588235294119</v>
      </c>
    </row>
    <row r="1492" spans="1:8" ht="27.75" hidden="1" customHeight="1">
      <c r="A1492" s="1246"/>
      <c r="B1492" s="1246"/>
      <c r="C1492" s="2141" t="s">
        <v>608</v>
      </c>
      <c r="D1492" s="2240" t="s">
        <v>607</v>
      </c>
      <c r="E1492" s="1519">
        <v>0</v>
      </c>
      <c r="F1492" s="2273"/>
      <c r="G1492" s="2272"/>
      <c r="H1492" s="1517" t="e">
        <f t="shared" si="104"/>
        <v>#DIV/0!</v>
      </c>
    </row>
    <row r="1493" spans="1:8" ht="25.5" hidden="1">
      <c r="A1493" s="1246"/>
      <c r="B1493" s="1246"/>
      <c r="C1493" s="2141" t="s">
        <v>880</v>
      </c>
      <c r="D1493" s="2240" t="s">
        <v>878</v>
      </c>
      <c r="E1493" s="1519">
        <v>0</v>
      </c>
      <c r="F1493" s="2273"/>
      <c r="G1493" s="2272"/>
      <c r="H1493" s="1517" t="e">
        <f t="shared" si="104"/>
        <v>#DIV/0!</v>
      </c>
    </row>
    <row r="1494" spans="1:8" ht="30.75" hidden="1" customHeight="1">
      <c r="A1494" s="1246"/>
      <c r="B1494" s="1246"/>
      <c r="C1494" s="2141" t="s">
        <v>879</v>
      </c>
      <c r="D1494" s="2240" t="s">
        <v>878</v>
      </c>
      <c r="E1494" s="1519">
        <v>0</v>
      </c>
      <c r="F1494" s="2273"/>
      <c r="G1494" s="2272"/>
      <c r="H1494" s="1517" t="e">
        <f t="shared" si="104"/>
        <v>#DIV/0!</v>
      </c>
    </row>
    <row r="1495" spans="1:8" ht="16.5" hidden="1" customHeight="1">
      <c r="A1495" s="1246"/>
      <c r="B1495" s="1246"/>
      <c r="C1495" s="2141" t="s">
        <v>877</v>
      </c>
      <c r="D1495" s="2240" t="s">
        <v>876</v>
      </c>
      <c r="E1495" s="1519">
        <v>0</v>
      </c>
      <c r="F1495" s="2273"/>
      <c r="G1495" s="2272"/>
      <c r="H1495" s="1517" t="e">
        <f t="shared" si="104"/>
        <v>#DIV/0!</v>
      </c>
    </row>
    <row r="1496" spans="1:8" ht="17.100000000000001" customHeight="1">
      <c r="A1496" s="1246"/>
      <c r="B1496" s="1246"/>
      <c r="C1496" s="2141" t="s">
        <v>676</v>
      </c>
      <c r="D1496" s="2240" t="s">
        <v>876</v>
      </c>
      <c r="E1496" s="1519">
        <v>0</v>
      </c>
      <c r="F1496" s="2273">
        <v>508</v>
      </c>
      <c r="G1496" s="2272">
        <v>224.85</v>
      </c>
      <c r="H1496" s="1517">
        <f t="shared" si="104"/>
        <v>0.44261811023622044</v>
      </c>
    </row>
    <row r="1497" spans="1:8" ht="17.100000000000001" customHeight="1">
      <c r="A1497" s="1246"/>
      <c r="B1497" s="1246"/>
      <c r="C1497" s="2141" t="s">
        <v>707</v>
      </c>
      <c r="D1497" s="2240" t="s">
        <v>876</v>
      </c>
      <c r="E1497" s="1519">
        <v>0</v>
      </c>
      <c r="F1497" s="2273">
        <v>92</v>
      </c>
      <c r="G1497" s="2272">
        <v>40.83</v>
      </c>
      <c r="H1497" s="1517">
        <f t="shared" si="104"/>
        <v>0.44380434782608696</v>
      </c>
    </row>
    <row r="1498" spans="1:8" ht="17.100000000000001" hidden="1" customHeight="1">
      <c r="A1498" s="1246"/>
      <c r="B1498" s="1246"/>
      <c r="C1498" s="2310" t="s">
        <v>875</v>
      </c>
      <c r="D1498" s="2311" t="s">
        <v>735</v>
      </c>
      <c r="E1498" s="1519">
        <v>0</v>
      </c>
      <c r="F1498" s="2273"/>
      <c r="G1498" s="2272"/>
      <c r="H1498" s="1517" t="e">
        <f t="shared" si="104"/>
        <v>#DIV/0!</v>
      </c>
    </row>
    <row r="1499" spans="1:8" ht="17.100000000000001" hidden="1" customHeight="1">
      <c r="A1499" s="1246"/>
      <c r="B1499" s="1246"/>
      <c r="C1499" s="2310" t="s">
        <v>874</v>
      </c>
      <c r="D1499" s="2240" t="s">
        <v>735</v>
      </c>
      <c r="E1499" s="1519">
        <v>0</v>
      </c>
      <c r="F1499" s="2273"/>
      <c r="G1499" s="2272"/>
      <c r="H1499" s="1517" t="e">
        <f t="shared" si="104"/>
        <v>#DIV/0!</v>
      </c>
    </row>
    <row r="1500" spans="1:8" ht="17.100000000000001" hidden="1" customHeight="1">
      <c r="A1500" s="1246"/>
      <c r="B1500" s="1246"/>
      <c r="C1500" s="2310" t="s">
        <v>873</v>
      </c>
      <c r="D1500" s="2309" t="s">
        <v>541</v>
      </c>
      <c r="E1500" s="1519">
        <v>0</v>
      </c>
      <c r="F1500" s="2273"/>
      <c r="G1500" s="2272"/>
      <c r="H1500" s="1517" t="e">
        <f t="shared" si="104"/>
        <v>#DIV/0!</v>
      </c>
    </row>
    <row r="1501" spans="1:8" ht="17.100000000000001" customHeight="1">
      <c r="A1501" s="1332"/>
      <c r="B1501" s="1332"/>
      <c r="C1501" s="2120" t="s">
        <v>675</v>
      </c>
      <c r="D1501" s="2174" t="s">
        <v>541</v>
      </c>
      <c r="E1501" s="1519">
        <v>1593</v>
      </c>
      <c r="F1501" s="2273">
        <v>7160</v>
      </c>
      <c r="G1501" s="2272">
        <v>3885.36</v>
      </c>
      <c r="H1501" s="1517">
        <f t="shared" si="104"/>
        <v>0.54264804469273742</v>
      </c>
    </row>
    <row r="1502" spans="1:8" ht="17.100000000000001" customHeight="1">
      <c r="A1502" s="1246"/>
      <c r="B1502" s="1246"/>
      <c r="C1502" s="2308" t="s">
        <v>584</v>
      </c>
      <c r="D1502" s="2307" t="s">
        <v>541</v>
      </c>
      <c r="E1502" s="1295">
        <v>290</v>
      </c>
      <c r="F1502" s="2306">
        <v>1302</v>
      </c>
      <c r="G1502" s="2305">
        <v>705.69</v>
      </c>
      <c r="H1502" s="1208">
        <f t="shared" si="104"/>
        <v>0.54200460829493091</v>
      </c>
    </row>
    <row r="1503" spans="1:8" ht="16.5" customHeight="1">
      <c r="A1503" s="1246"/>
      <c r="B1503" s="1246"/>
      <c r="C1503" s="2141" t="s">
        <v>705</v>
      </c>
      <c r="D1503" s="2304" t="s">
        <v>561</v>
      </c>
      <c r="E1503" s="1519">
        <v>408</v>
      </c>
      <c r="F1503" s="2273">
        <v>4908</v>
      </c>
      <c r="G1503" s="2272">
        <v>1201.45</v>
      </c>
      <c r="H1503" s="1517">
        <f t="shared" si="104"/>
        <v>0.24479421352893235</v>
      </c>
    </row>
    <row r="1504" spans="1:8" ht="16.5" customHeight="1">
      <c r="A1504" s="1246"/>
      <c r="B1504" s="1246"/>
      <c r="C1504" s="2120" t="s">
        <v>704</v>
      </c>
      <c r="D1504" s="2303" t="s">
        <v>561</v>
      </c>
      <c r="E1504" s="1519">
        <v>74</v>
      </c>
      <c r="F1504" s="2273">
        <v>893</v>
      </c>
      <c r="G1504" s="2272">
        <v>219.74</v>
      </c>
      <c r="H1504" s="1517">
        <f t="shared" si="104"/>
        <v>0.2460694288913774</v>
      </c>
    </row>
    <row r="1505" spans="1:8" ht="16.5" customHeight="1">
      <c r="A1505" s="1332"/>
      <c r="B1505" s="1332"/>
      <c r="C1505" s="1265" t="s">
        <v>868</v>
      </c>
      <c r="D1505" s="2302" t="s">
        <v>700</v>
      </c>
      <c r="E1505" s="1295">
        <v>0</v>
      </c>
      <c r="F1505" s="2301">
        <v>91502</v>
      </c>
      <c r="G1505" s="2300">
        <v>68971.25</v>
      </c>
      <c r="H1505" s="1208">
        <f t="shared" si="104"/>
        <v>0.75376767720924132</v>
      </c>
    </row>
    <row r="1506" spans="1:8" ht="16.5" customHeight="1">
      <c r="A1506" s="1246"/>
      <c r="B1506" s="1246"/>
      <c r="C1506" s="1645" t="s">
        <v>867</v>
      </c>
      <c r="D1506" s="2121" t="s">
        <v>700</v>
      </c>
      <c r="E1506" s="1519">
        <v>0</v>
      </c>
      <c r="F1506" s="2273">
        <v>16750</v>
      </c>
      <c r="G1506" s="2272">
        <v>12659.21</v>
      </c>
      <c r="H1506" s="1517">
        <f t="shared" si="104"/>
        <v>0.75577373134328352</v>
      </c>
    </row>
    <row r="1507" spans="1:8" ht="17.25" customHeight="1">
      <c r="A1507" s="1246"/>
      <c r="B1507" s="1246"/>
      <c r="C1507" s="2299"/>
      <c r="D1507" s="2298"/>
      <c r="E1507" s="1748"/>
      <c r="F1507" s="2267"/>
      <c r="G1507" s="2266"/>
      <c r="H1507" s="1578"/>
    </row>
    <row r="1508" spans="1:8" ht="17.100000000000001" customHeight="1">
      <c r="A1508" s="1246"/>
      <c r="B1508" s="1246"/>
      <c r="C1508" s="5161" t="s">
        <v>487</v>
      </c>
      <c r="D1508" s="5162"/>
      <c r="E1508" s="2297">
        <f>SUM(E1509)</f>
        <v>39710</v>
      </c>
      <c r="F1508" s="2297">
        <f>SUM(F1509)</f>
        <v>39710</v>
      </c>
      <c r="G1508" s="2296">
        <f>SUM(G1509)</f>
        <v>39233.599999999999</v>
      </c>
      <c r="H1508" s="1520">
        <f t="shared" ref="H1508:H1529" si="105">G1508/F1508</f>
        <v>0.98800302190883904</v>
      </c>
    </row>
    <row r="1509" spans="1:8" ht="17.100000000000001" customHeight="1">
      <c r="A1509" s="1246"/>
      <c r="B1509" s="1246"/>
      <c r="C1509" s="5163" t="s">
        <v>486</v>
      </c>
      <c r="D1509" s="5164"/>
      <c r="E1509" s="1295">
        <f>SUM(E1511)</f>
        <v>39710</v>
      </c>
      <c r="F1509" s="1295">
        <f>SUM(F1511)</f>
        <v>39710</v>
      </c>
      <c r="G1509" s="1294">
        <f>SUM(G1511)</f>
        <v>39233.599999999999</v>
      </c>
      <c r="H1509" s="1517">
        <f t="shared" si="105"/>
        <v>0.98800302190883904</v>
      </c>
    </row>
    <row r="1510" spans="1:8" ht="17.100000000000001" hidden="1" customHeight="1">
      <c r="A1510" s="1246"/>
      <c r="B1510" s="1246"/>
      <c r="C1510" s="2177" t="s">
        <v>579</v>
      </c>
      <c r="D1510" s="2295" t="s">
        <v>576</v>
      </c>
      <c r="E1510" s="1295">
        <v>0</v>
      </c>
      <c r="F1510" s="2273"/>
      <c r="G1510" s="2272"/>
      <c r="H1510" s="1517" t="e">
        <f t="shared" si="105"/>
        <v>#DIV/0!</v>
      </c>
    </row>
    <row r="1511" spans="1:8" ht="17.100000000000001" customHeight="1" thickBot="1">
      <c r="A1511" s="1246"/>
      <c r="B1511" s="1246"/>
      <c r="C1511" s="2294" t="s">
        <v>644</v>
      </c>
      <c r="D1511" s="2293" t="s">
        <v>643</v>
      </c>
      <c r="E1511" s="1629">
        <v>39710</v>
      </c>
      <c r="F1511" s="2273">
        <v>39710</v>
      </c>
      <c r="G1511" s="2272">
        <v>39233.599999999999</v>
      </c>
      <c r="H1511" s="1517">
        <f t="shared" si="105"/>
        <v>0.98800302190883904</v>
      </c>
    </row>
    <row r="1512" spans="1:8" ht="17.100000000000001" hidden="1" customHeight="1" thickBot="1">
      <c r="A1512" s="1413"/>
      <c r="B1512" s="1321"/>
      <c r="C1512" s="2106" t="s">
        <v>670</v>
      </c>
      <c r="D1512" s="2292" t="s">
        <v>643</v>
      </c>
      <c r="E1512" s="1419">
        <v>0</v>
      </c>
      <c r="F1512" s="2267"/>
      <c r="G1512" s="2266"/>
      <c r="H1512" s="1578" t="e">
        <f t="shared" si="105"/>
        <v>#DIV/0!</v>
      </c>
    </row>
    <row r="1513" spans="1:8" ht="17.100000000000001" hidden="1" customHeight="1" thickBot="1">
      <c r="A1513" s="1413"/>
      <c r="B1513" s="1321"/>
      <c r="C1513" s="2291" t="s">
        <v>669</v>
      </c>
      <c r="D1513" s="2290" t="s">
        <v>643</v>
      </c>
      <c r="E1513" s="1419">
        <v>0</v>
      </c>
      <c r="F1513" s="2267"/>
      <c r="G1513" s="2266"/>
      <c r="H1513" s="1578" t="e">
        <f t="shared" si="105"/>
        <v>#DIV/0!</v>
      </c>
    </row>
    <row r="1514" spans="1:8" ht="17.100000000000001" hidden="1" customHeight="1" thickBot="1">
      <c r="A1514" s="1413"/>
      <c r="B1514" s="1321"/>
      <c r="C1514" s="1460"/>
      <c r="D1514" s="1459"/>
      <c r="E1514" s="1466"/>
      <c r="F1514" s="2267"/>
      <c r="G1514" s="2266"/>
      <c r="H1514" s="1578" t="e">
        <f t="shared" si="105"/>
        <v>#DIV/0!</v>
      </c>
    </row>
    <row r="1515" spans="1:8" ht="17.100000000000001" hidden="1" customHeight="1" thickBot="1">
      <c r="A1515" s="1413"/>
      <c r="B1515" s="1321"/>
      <c r="C1515" s="5103" t="s">
        <v>580</v>
      </c>
      <c r="D1515" s="5165"/>
      <c r="E1515" s="2222">
        <v>0</v>
      </c>
      <c r="F1515" s="2267"/>
      <c r="G1515" s="2266"/>
      <c r="H1515" s="1578" t="e">
        <f t="shared" si="105"/>
        <v>#DIV/0!</v>
      </c>
    </row>
    <row r="1516" spans="1:8" ht="17.100000000000001" hidden="1" customHeight="1" thickBot="1">
      <c r="A1516" s="1413"/>
      <c r="B1516" s="1321"/>
      <c r="C1516" s="2289" t="s">
        <v>670</v>
      </c>
      <c r="D1516" s="2288" t="s">
        <v>643</v>
      </c>
      <c r="E1516" s="1579">
        <v>0</v>
      </c>
      <c r="F1516" s="2267"/>
      <c r="G1516" s="2266"/>
      <c r="H1516" s="1578" t="e">
        <f t="shared" si="105"/>
        <v>#DIV/0!</v>
      </c>
    </row>
    <row r="1517" spans="1:8" ht="17.100000000000001" hidden="1" customHeight="1" thickBot="1">
      <c r="A1517" s="1413"/>
      <c r="B1517" s="1321"/>
      <c r="C1517" s="2287" t="s">
        <v>669</v>
      </c>
      <c r="D1517" s="1459" t="s">
        <v>643</v>
      </c>
      <c r="E1517" s="1579">
        <v>0</v>
      </c>
      <c r="F1517" s="2267"/>
      <c r="G1517" s="2266"/>
      <c r="H1517" s="2127" t="e">
        <f t="shared" si="105"/>
        <v>#DIV/0!</v>
      </c>
    </row>
    <row r="1518" spans="1:8" ht="17.100000000000001" customHeight="1" thickBot="1">
      <c r="A1518" s="1246"/>
      <c r="B1518" s="1259" t="s">
        <v>872</v>
      </c>
      <c r="C1518" s="1340"/>
      <c r="D1518" s="1339" t="s">
        <v>285</v>
      </c>
      <c r="E1518" s="1316">
        <f>SUM(E1519)</f>
        <v>11760834</v>
      </c>
      <c r="F1518" s="1316">
        <f>SUM(F1519)</f>
        <v>11158676</v>
      </c>
      <c r="G1518" s="1315">
        <f>SUM(G1519)</f>
        <v>11081036.600000003</v>
      </c>
      <c r="H1518" s="1254">
        <f t="shared" si="105"/>
        <v>0.99304223906133693</v>
      </c>
    </row>
    <row r="1519" spans="1:8" ht="17.100000000000001" customHeight="1">
      <c r="A1519" s="1246"/>
      <c r="B1519" s="1332"/>
      <c r="C1519" s="5166" t="s">
        <v>490</v>
      </c>
      <c r="D1519" s="5166"/>
      <c r="E1519" s="1253">
        <f>SUM(E1520,E1550,E1587)</f>
        <v>11760834</v>
      </c>
      <c r="F1519" s="1253">
        <f>SUM(F1520,F1550,F1587)</f>
        <v>11158676</v>
      </c>
      <c r="G1519" s="1252">
        <f>SUM(G1520,G1550,G1587)</f>
        <v>11081036.600000003</v>
      </c>
      <c r="H1519" s="1237">
        <f t="shared" si="105"/>
        <v>0.99304223906133693</v>
      </c>
    </row>
    <row r="1520" spans="1:8" ht="17.100000000000001" customHeight="1">
      <c r="A1520" s="1246"/>
      <c r="B1520" s="1332"/>
      <c r="C1520" s="5091" t="s">
        <v>514</v>
      </c>
      <c r="D1520" s="5091"/>
      <c r="E1520" s="1519">
        <f>SUM(E1521,E1531)</f>
        <v>11744638</v>
      </c>
      <c r="F1520" s="1519">
        <f>SUM(F1521,F1531)</f>
        <v>11088133</v>
      </c>
      <c r="G1520" s="1518">
        <f>SUM(G1521,G1531)</f>
        <v>11010791.340000002</v>
      </c>
      <c r="H1520" s="1517">
        <f t="shared" si="105"/>
        <v>0.99302482573035533</v>
      </c>
    </row>
    <row r="1521" spans="1:8" ht="17.100000000000001" customHeight="1">
      <c r="A1521" s="1246"/>
      <c r="B1521" s="1332"/>
      <c r="C1521" s="5092" t="s">
        <v>513</v>
      </c>
      <c r="D1521" s="5092"/>
      <c r="E1521" s="1538">
        <f>SUM(E1522:E1529)</f>
        <v>8757294</v>
      </c>
      <c r="F1521" s="1538">
        <f>SUM(F1522:F1529)</f>
        <v>8004310</v>
      </c>
      <c r="G1521" s="1537">
        <f>SUM(G1522:G1529)</f>
        <v>7989688.2800000012</v>
      </c>
      <c r="H1521" s="1536">
        <f t="shared" si="105"/>
        <v>0.99817326915124494</v>
      </c>
    </row>
    <row r="1522" spans="1:8" ht="17.100000000000001" customHeight="1">
      <c r="A1522" s="1246"/>
      <c r="B1522" s="1332"/>
      <c r="C1522" s="2122" t="s">
        <v>566</v>
      </c>
      <c r="D1522" s="2121" t="s">
        <v>565</v>
      </c>
      <c r="E1522" s="1519">
        <v>1340105</v>
      </c>
      <c r="F1522" s="2273">
        <v>895967</v>
      </c>
      <c r="G1522" s="2272">
        <v>895517.89</v>
      </c>
      <c r="H1522" s="1517">
        <f t="shared" si="105"/>
        <v>0.99949874269922889</v>
      </c>
    </row>
    <row r="1523" spans="1:8" ht="17.100000000000001" customHeight="1">
      <c r="A1523" s="1246"/>
      <c r="B1523" s="1332"/>
      <c r="C1523" s="2122" t="s">
        <v>564</v>
      </c>
      <c r="D1523" s="2121" t="s">
        <v>563</v>
      </c>
      <c r="E1523" s="1519">
        <v>96286</v>
      </c>
      <c r="F1523" s="2273">
        <v>97054</v>
      </c>
      <c r="G1523" s="2272">
        <v>97051.7</v>
      </c>
      <c r="H1523" s="1517">
        <f t="shared" si="105"/>
        <v>0.99997630185257691</v>
      </c>
    </row>
    <row r="1524" spans="1:8" ht="17.100000000000001" customHeight="1">
      <c r="A1524" s="1246"/>
      <c r="B1524" s="1332"/>
      <c r="C1524" s="2126" t="s">
        <v>512</v>
      </c>
      <c r="D1524" s="2123" t="s">
        <v>511</v>
      </c>
      <c r="E1524" s="1519">
        <v>1259727</v>
      </c>
      <c r="F1524" s="2273">
        <v>1101736</v>
      </c>
      <c r="G1524" s="2272">
        <v>1101503.97</v>
      </c>
      <c r="H1524" s="1517">
        <f t="shared" si="105"/>
        <v>0.99978939600775496</v>
      </c>
    </row>
    <row r="1525" spans="1:8" ht="16.5" customHeight="1">
      <c r="A1525" s="1246"/>
      <c r="B1525" s="1332"/>
      <c r="C1525" s="1669" t="s">
        <v>510</v>
      </c>
      <c r="D1525" s="2276" t="s">
        <v>509</v>
      </c>
      <c r="E1525" s="1519">
        <v>143923</v>
      </c>
      <c r="F1525" s="2273">
        <v>108483</v>
      </c>
      <c r="G1525" s="2272">
        <v>107660.1</v>
      </c>
      <c r="H1525" s="1517">
        <f t="shared" si="105"/>
        <v>0.99241447968806173</v>
      </c>
    </row>
    <row r="1526" spans="1:8" ht="17.100000000000001" customHeight="1">
      <c r="A1526" s="1246"/>
      <c r="B1526" s="1332"/>
      <c r="C1526" s="1669" t="s">
        <v>522</v>
      </c>
      <c r="D1526" s="2276" t="s">
        <v>521</v>
      </c>
      <c r="E1526" s="1519">
        <v>17000</v>
      </c>
      <c r="F1526" s="2273">
        <v>12000</v>
      </c>
      <c r="G1526" s="2272">
        <v>12000</v>
      </c>
      <c r="H1526" s="1517">
        <f t="shared" si="105"/>
        <v>1</v>
      </c>
    </row>
    <row r="1527" spans="1:8" ht="17.100000000000001" customHeight="1">
      <c r="A1527" s="1246"/>
      <c r="B1527" s="1332"/>
      <c r="C1527" s="1669" t="s">
        <v>562</v>
      </c>
      <c r="D1527" s="2286" t="s">
        <v>561</v>
      </c>
      <c r="E1527" s="1519">
        <v>23367</v>
      </c>
      <c r="F1527" s="2273">
        <v>23502</v>
      </c>
      <c r="G1527" s="2272">
        <v>23426.97</v>
      </c>
      <c r="H1527" s="1517">
        <f t="shared" si="105"/>
        <v>0.99680750574419208</v>
      </c>
    </row>
    <row r="1528" spans="1:8" ht="17.100000000000001" customHeight="1">
      <c r="A1528" s="1246"/>
      <c r="B1528" s="1332"/>
      <c r="C1528" s="2122" t="s">
        <v>701</v>
      </c>
      <c r="D1528" s="2121" t="s">
        <v>700</v>
      </c>
      <c r="E1528" s="1519">
        <v>5426176</v>
      </c>
      <c r="F1528" s="2273">
        <v>5349547</v>
      </c>
      <c r="G1528" s="2272">
        <v>5336508.33</v>
      </c>
      <c r="H1528" s="1517">
        <f t="shared" si="105"/>
        <v>0.99756265904384056</v>
      </c>
    </row>
    <row r="1529" spans="1:8" ht="17.100000000000001" customHeight="1">
      <c r="A1529" s="1246"/>
      <c r="B1529" s="1332"/>
      <c r="C1529" s="2122" t="s">
        <v>699</v>
      </c>
      <c r="D1529" s="2121" t="s">
        <v>698</v>
      </c>
      <c r="E1529" s="1519">
        <v>450710</v>
      </c>
      <c r="F1529" s="2273">
        <v>416021</v>
      </c>
      <c r="G1529" s="2272">
        <v>416019.32</v>
      </c>
      <c r="H1529" s="1517">
        <f t="shared" si="105"/>
        <v>0.99999596174231586</v>
      </c>
    </row>
    <row r="1530" spans="1:8" ht="17.100000000000001" customHeight="1">
      <c r="A1530" s="1369"/>
      <c r="B1530" s="1368"/>
      <c r="C1530" s="2285"/>
      <c r="D1530" s="2285"/>
      <c r="E1530" s="2284"/>
      <c r="F1530" s="2267"/>
      <c r="G1530" s="2266"/>
      <c r="H1530" s="1578"/>
    </row>
    <row r="1531" spans="1:8" ht="17.100000000000001" customHeight="1">
      <c r="A1531" s="1246"/>
      <c r="B1531" s="1332"/>
      <c r="C1531" s="5096" t="s">
        <v>508</v>
      </c>
      <c r="D1531" s="5096"/>
      <c r="E1531" s="2258">
        <f>SUM(E1532:E1548)</f>
        <v>2987344</v>
      </c>
      <c r="F1531" s="2258">
        <f>SUM(F1532:F1548)</f>
        <v>3083823</v>
      </c>
      <c r="G1531" s="2283">
        <f>SUM(G1532:G1548)</f>
        <v>3021103.06</v>
      </c>
      <c r="H1531" s="1536">
        <f t="shared" ref="H1531:H1546" si="106">G1531/F1531</f>
        <v>0.9796616277912189</v>
      </c>
    </row>
    <row r="1532" spans="1:8" ht="17.100000000000001" customHeight="1">
      <c r="A1532" s="1246"/>
      <c r="B1532" s="1332"/>
      <c r="C1532" s="2280" t="s">
        <v>667</v>
      </c>
      <c r="D1532" s="2279" t="s">
        <v>666</v>
      </c>
      <c r="E1532" s="1295">
        <v>51780</v>
      </c>
      <c r="F1532" s="2273">
        <v>46950</v>
      </c>
      <c r="G1532" s="2272">
        <v>44832</v>
      </c>
      <c r="H1532" s="1517">
        <f t="shared" si="106"/>
        <v>0.95488817891373801</v>
      </c>
    </row>
    <row r="1533" spans="1:8" ht="17.100000000000001" customHeight="1">
      <c r="A1533" s="1246"/>
      <c r="B1533" s="1332"/>
      <c r="C1533" s="2122" t="s">
        <v>507</v>
      </c>
      <c r="D1533" s="2121" t="s">
        <v>506</v>
      </c>
      <c r="E1533" s="1295">
        <v>512980</v>
      </c>
      <c r="F1533" s="2273">
        <v>631880</v>
      </c>
      <c r="G1533" s="2272">
        <v>630986.21</v>
      </c>
      <c r="H1533" s="1517">
        <f t="shared" si="106"/>
        <v>0.99858550674178637</v>
      </c>
    </row>
    <row r="1534" spans="1:8" ht="17.100000000000001" customHeight="1">
      <c r="A1534" s="1246"/>
      <c r="B1534" s="1332"/>
      <c r="C1534" s="2122" t="s">
        <v>558</v>
      </c>
      <c r="D1534" s="2121" t="s">
        <v>557</v>
      </c>
      <c r="E1534" s="1295">
        <v>1000</v>
      </c>
      <c r="F1534" s="2273">
        <v>1000</v>
      </c>
      <c r="G1534" s="2272">
        <v>0</v>
      </c>
      <c r="H1534" s="1517">
        <f t="shared" si="106"/>
        <v>0</v>
      </c>
    </row>
    <row r="1535" spans="1:8" ht="17.100000000000001" customHeight="1">
      <c r="A1535" s="1246"/>
      <c r="B1535" s="1332"/>
      <c r="C1535" s="2122" t="s">
        <v>556</v>
      </c>
      <c r="D1535" s="2121" t="s">
        <v>555</v>
      </c>
      <c r="E1535" s="1295">
        <v>171000</v>
      </c>
      <c r="F1535" s="2273">
        <v>171000</v>
      </c>
      <c r="G1535" s="2272">
        <v>169409.04</v>
      </c>
      <c r="H1535" s="1517">
        <f t="shared" si="106"/>
        <v>0.99069614035087727</v>
      </c>
    </row>
    <row r="1536" spans="1:8" ht="17.100000000000001" customHeight="1">
      <c r="A1536" s="1246"/>
      <c r="B1536" s="1332"/>
      <c r="C1536" s="2122" t="s">
        <v>554</v>
      </c>
      <c r="D1536" s="2121" t="s">
        <v>553</v>
      </c>
      <c r="E1536" s="1295">
        <v>590837</v>
      </c>
      <c r="F1536" s="2273">
        <v>694139</v>
      </c>
      <c r="G1536" s="2272">
        <v>660967.27</v>
      </c>
      <c r="H1536" s="1517">
        <f t="shared" si="106"/>
        <v>0.95221168958954905</v>
      </c>
    </row>
    <row r="1537" spans="1:8" ht="17.100000000000001" customHeight="1">
      <c r="A1537" s="1246"/>
      <c r="B1537" s="1332"/>
      <c r="C1537" s="2122" t="s">
        <v>552</v>
      </c>
      <c r="D1537" s="2121" t="s">
        <v>551</v>
      </c>
      <c r="E1537" s="1295">
        <v>273500</v>
      </c>
      <c r="F1537" s="2273">
        <v>203500</v>
      </c>
      <c r="G1537" s="2272">
        <v>198929.14</v>
      </c>
      <c r="H1537" s="1517">
        <f t="shared" si="106"/>
        <v>0.97753877149877155</v>
      </c>
    </row>
    <row r="1538" spans="1:8" ht="17.100000000000001" customHeight="1">
      <c r="A1538" s="1246"/>
      <c r="B1538" s="1332"/>
      <c r="C1538" s="2126" t="s">
        <v>550</v>
      </c>
      <c r="D1538" s="2123" t="s">
        <v>549</v>
      </c>
      <c r="E1538" s="1364">
        <v>11210</v>
      </c>
      <c r="F1538" s="2282">
        <v>9810</v>
      </c>
      <c r="G1538" s="2281">
        <v>8154.5</v>
      </c>
      <c r="H1538" s="2124">
        <f t="shared" si="106"/>
        <v>0.83124362895005099</v>
      </c>
    </row>
    <row r="1539" spans="1:8" ht="18.75" customHeight="1">
      <c r="A1539" s="1332"/>
      <c r="B1539" s="1332"/>
      <c r="C1539" s="1669" t="s">
        <v>505</v>
      </c>
      <c r="D1539" s="2276" t="s">
        <v>504</v>
      </c>
      <c r="E1539" s="1519">
        <v>498034</v>
      </c>
      <c r="F1539" s="2273">
        <v>447399</v>
      </c>
      <c r="G1539" s="2272">
        <v>441539.55</v>
      </c>
      <c r="H1539" s="1517">
        <f t="shared" si="106"/>
        <v>0.98690330108024382</v>
      </c>
    </row>
    <row r="1540" spans="1:8" ht="30.75" hidden="1" customHeight="1">
      <c r="A1540" s="1246"/>
      <c r="B1540" s="1332"/>
      <c r="C1540" s="2280" t="s">
        <v>608</v>
      </c>
      <c r="D1540" s="2279" t="s">
        <v>607</v>
      </c>
      <c r="E1540" s="1295">
        <v>0</v>
      </c>
      <c r="F1540" s="2278"/>
      <c r="G1540" s="2277"/>
      <c r="H1540" s="1208" t="e">
        <f t="shared" si="106"/>
        <v>#DIV/0!</v>
      </c>
    </row>
    <row r="1541" spans="1:8" ht="16.5" customHeight="1">
      <c r="A1541" s="1246"/>
      <c r="B1541" s="1332"/>
      <c r="C1541" s="2122" t="s">
        <v>548</v>
      </c>
      <c r="D1541" s="2121" t="s">
        <v>547</v>
      </c>
      <c r="E1541" s="1295">
        <v>101381</v>
      </c>
      <c r="F1541" s="2273">
        <v>71981</v>
      </c>
      <c r="G1541" s="2272">
        <v>66469.5</v>
      </c>
      <c r="H1541" s="1517">
        <f t="shared" si="106"/>
        <v>0.9234311832289076</v>
      </c>
    </row>
    <row r="1542" spans="1:8" ht="30" customHeight="1">
      <c r="A1542" s="1246"/>
      <c r="B1542" s="1332"/>
      <c r="C1542" s="2122" t="s">
        <v>544</v>
      </c>
      <c r="D1542" s="2121" t="s">
        <v>543</v>
      </c>
      <c r="E1542" s="1295">
        <v>370777</v>
      </c>
      <c r="F1542" s="2273">
        <v>404277</v>
      </c>
      <c r="G1542" s="2272">
        <v>401690.98</v>
      </c>
      <c r="H1542" s="1517">
        <f t="shared" si="106"/>
        <v>0.99360334622053681</v>
      </c>
    </row>
    <row r="1543" spans="1:8" ht="17.100000000000001" customHeight="1">
      <c r="A1543" s="1246"/>
      <c r="B1543" s="1332"/>
      <c r="C1543" s="2126" t="s">
        <v>542</v>
      </c>
      <c r="D1543" s="2123" t="s">
        <v>541</v>
      </c>
      <c r="E1543" s="1295">
        <v>20218</v>
      </c>
      <c r="F1543" s="2273">
        <v>15468</v>
      </c>
      <c r="G1543" s="2272">
        <v>12158.36</v>
      </c>
      <c r="H1543" s="1517">
        <f t="shared" si="106"/>
        <v>0.78603310059477638</v>
      </c>
    </row>
    <row r="1544" spans="1:8" ht="17.100000000000001" customHeight="1">
      <c r="A1544" s="1246"/>
      <c r="B1544" s="1332"/>
      <c r="C1544" s="1669" t="s">
        <v>538</v>
      </c>
      <c r="D1544" s="2276" t="s">
        <v>537</v>
      </c>
      <c r="E1544" s="1519">
        <v>33800</v>
      </c>
      <c r="F1544" s="2273">
        <v>29608</v>
      </c>
      <c r="G1544" s="2272">
        <v>29560.2</v>
      </c>
      <c r="H1544" s="1517">
        <f t="shared" si="106"/>
        <v>0.99838557146717111</v>
      </c>
    </row>
    <row r="1545" spans="1:8" ht="17.100000000000001" customHeight="1">
      <c r="A1545" s="1246"/>
      <c r="B1545" s="1332"/>
      <c r="C1545" s="1432" t="s">
        <v>536</v>
      </c>
      <c r="D1545" s="1330" t="s">
        <v>535</v>
      </c>
      <c r="E1545" s="1295">
        <v>314977</v>
      </c>
      <c r="F1545" s="2273">
        <v>326461</v>
      </c>
      <c r="G1545" s="2272">
        <v>326460</v>
      </c>
      <c r="H1545" s="1517">
        <f t="shared" si="106"/>
        <v>0.9999969368469741</v>
      </c>
    </row>
    <row r="1546" spans="1:8" ht="17.100000000000001" customHeight="1">
      <c r="A1546" s="1332"/>
      <c r="B1546" s="1332"/>
      <c r="C1546" s="2120" t="s">
        <v>664</v>
      </c>
      <c r="D1546" s="2275" t="s">
        <v>671</v>
      </c>
      <c r="E1546" s="1295">
        <v>1800</v>
      </c>
      <c r="F1546" s="2273">
        <v>1300</v>
      </c>
      <c r="G1546" s="2272">
        <v>1244</v>
      </c>
      <c r="H1546" s="1517">
        <f t="shared" si="106"/>
        <v>0.95692307692307688</v>
      </c>
    </row>
    <row r="1547" spans="1:8" ht="17.100000000000001" customHeight="1">
      <c r="A1547" s="1246"/>
      <c r="B1547" s="1332"/>
      <c r="C1547" s="1370" t="s">
        <v>792</v>
      </c>
      <c r="D1547" s="1330" t="s">
        <v>791</v>
      </c>
      <c r="E1547" s="1295">
        <v>5000</v>
      </c>
      <c r="F1547" s="1363">
        <v>0</v>
      </c>
      <c r="G1547" s="1362">
        <v>0</v>
      </c>
      <c r="H1547" s="1208"/>
    </row>
    <row r="1548" spans="1:8" ht="18" customHeight="1">
      <c r="A1548" s="1246"/>
      <c r="B1548" s="1332"/>
      <c r="C1548" s="2122" t="s">
        <v>532</v>
      </c>
      <c r="D1548" s="2121" t="s">
        <v>531</v>
      </c>
      <c r="E1548" s="1295">
        <v>29050</v>
      </c>
      <c r="F1548" s="2273">
        <v>29050</v>
      </c>
      <c r="G1548" s="2272">
        <v>28702.31</v>
      </c>
      <c r="H1548" s="1517">
        <f>G1548/F1548</f>
        <v>0.98803132530120485</v>
      </c>
    </row>
    <row r="1549" spans="1:8" ht="17.100000000000001" customHeight="1">
      <c r="A1549" s="1332"/>
      <c r="B1549" s="1332"/>
      <c r="C1549" s="1310"/>
      <c r="D1549" s="1309"/>
      <c r="E1549" s="1303"/>
      <c r="F1549" s="2267"/>
      <c r="G1549" s="2266"/>
      <c r="H1549" s="1578"/>
    </row>
    <row r="1550" spans="1:8" ht="17.100000000000001" customHeight="1">
      <c r="A1550" s="1246"/>
      <c r="B1550" s="1332"/>
      <c r="C1550" s="4911" t="s">
        <v>842</v>
      </c>
      <c r="D1550" s="4911"/>
      <c r="E1550" s="1364">
        <f>SUM(E1551)</f>
        <v>16196</v>
      </c>
      <c r="F1550" s="1364">
        <f>SUM(F1551)</f>
        <v>24946</v>
      </c>
      <c r="G1550" s="1367">
        <f>SUM(G1551)</f>
        <v>24648.959999999999</v>
      </c>
      <c r="H1550" s="1517">
        <f t="shared" ref="H1550:H1585" si="107">G1550/F1550</f>
        <v>0.98809268018920871</v>
      </c>
    </row>
    <row r="1551" spans="1:8" ht="17.100000000000001" customHeight="1">
      <c r="A1551" s="1246"/>
      <c r="B1551" s="1332"/>
      <c r="C1551" s="2231" t="s">
        <v>530</v>
      </c>
      <c r="D1551" s="2274" t="s">
        <v>529</v>
      </c>
      <c r="E1551" s="1519">
        <v>16196</v>
      </c>
      <c r="F1551" s="2273">
        <v>24946</v>
      </c>
      <c r="G1551" s="2272">
        <v>24648.959999999999</v>
      </c>
      <c r="H1551" s="1517">
        <f t="shared" si="107"/>
        <v>0.98809268018920871</v>
      </c>
    </row>
    <row r="1552" spans="1:8" ht="12.75" hidden="1" customHeight="1">
      <c r="A1552" s="1246"/>
      <c r="B1552" s="1332"/>
      <c r="C1552" s="2271"/>
      <c r="D1552" s="2270"/>
      <c r="E1552" s="2269"/>
      <c r="F1552" s="2267"/>
      <c r="G1552" s="2266"/>
      <c r="H1552" s="1578" t="e">
        <f t="shared" si="107"/>
        <v>#DIV/0!</v>
      </c>
    </row>
    <row r="1553" spans="1:8" ht="12.75" hidden="1" customHeight="1">
      <c r="A1553" s="1246"/>
      <c r="B1553" s="1332"/>
      <c r="C1553" s="5157" t="s">
        <v>526</v>
      </c>
      <c r="D1553" s="5157"/>
      <c r="E1553" s="2125">
        <v>0</v>
      </c>
      <c r="F1553" s="2267"/>
      <c r="G1553" s="2266"/>
      <c r="H1553" s="1578" t="e">
        <f t="shared" si="107"/>
        <v>#DIV/0!</v>
      </c>
    </row>
    <row r="1554" spans="1:8" ht="12.75" hidden="1" customHeight="1">
      <c r="A1554" s="1246"/>
      <c r="B1554" s="1332"/>
      <c r="C1554" s="2122" t="s">
        <v>566</v>
      </c>
      <c r="D1554" s="2121" t="s">
        <v>565</v>
      </c>
      <c r="E1554" s="2268">
        <v>0</v>
      </c>
      <c r="F1554" s="2267"/>
      <c r="G1554" s="2266"/>
      <c r="H1554" s="1578" t="e">
        <f t="shared" si="107"/>
        <v>#DIV/0!</v>
      </c>
    </row>
    <row r="1555" spans="1:8" ht="12.75" hidden="1" customHeight="1">
      <c r="A1555" s="1246"/>
      <c r="B1555" s="1332"/>
      <c r="C1555" s="2122" t="s">
        <v>505</v>
      </c>
      <c r="D1555" s="2121" t="s">
        <v>504</v>
      </c>
      <c r="E1555" s="2268">
        <v>0</v>
      </c>
      <c r="F1555" s="2267"/>
      <c r="G1555" s="2266"/>
      <c r="H1555" s="1578" t="e">
        <f t="shared" si="107"/>
        <v>#DIV/0!</v>
      </c>
    </row>
    <row r="1556" spans="1:8" ht="12.75" hidden="1" customHeight="1">
      <c r="A1556" s="1246"/>
      <c r="B1556" s="1332"/>
      <c r="C1556" s="2122" t="s">
        <v>525</v>
      </c>
      <c r="D1556" s="2121" t="s">
        <v>504</v>
      </c>
      <c r="E1556" s="2268">
        <v>0</v>
      </c>
      <c r="F1556" s="2267"/>
      <c r="G1556" s="2266"/>
      <c r="H1556" s="1578" t="e">
        <f t="shared" si="107"/>
        <v>#DIV/0!</v>
      </c>
    </row>
    <row r="1557" spans="1:8" ht="12.75" hidden="1" customHeight="1">
      <c r="A1557" s="1246"/>
      <c r="B1557" s="1332"/>
      <c r="C1557" s="2126" t="s">
        <v>524</v>
      </c>
      <c r="D1557" s="2123" t="s">
        <v>504</v>
      </c>
      <c r="E1557" s="2268">
        <v>0</v>
      </c>
      <c r="F1557" s="2267"/>
      <c r="G1557" s="2266"/>
      <c r="H1557" s="1578" t="e">
        <f t="shared" si="107"/>
        <v>#DIV/0!</v>
      </c>
    </row>
    <row r="1558" spans="1:8" ht="12.75" hidden="1" customHeight="1">
      <c r="A1558" s="1246"/>
      <c r="B1558" s="1332"/>
      <c r="C1558" s="2265"/>
      <c r="D1558" s="2264"/>
      <c r="E1558" s="2263"/>
      <c r="F1558" s="2209"/>
      <c r="G1558" s="2197"/>
      <c r="H1558" s="1578" t="e">
        <f t="shared" si="107"/>
        <v>#DIV/0!</v>
      </c>
    </row>
    <row r="1559" spans="1:8" ht="12.75" hidden="1" customHeight="1">
      <c r="A1559" s="1246"/>
      <c r="B1559" s="1332"/>
      <c r="C1559" s="5144" t="s">
        <v>487</v>
      </c>
      <c r="D1559" s="5144"/>
      <c r="E1559" s="2262">
        <v>0</v>
      </c>
      <c r="F1559" s="2209"/>
      <c r="G1559" s="2197"/>
      <c r="H1559" s="1578" t="e">
        <f t="shared" si="107"/>
        <v>#DIV/0!</v>
      </c>
    </row>
    <row r="1560" spans="1:8" ht="15" hidden="1" customHeight="1">
      <c r="A1560" s="1246"/>
      <c r="B1560" s="1332"/>
      <c r="C1560" s="5064" t="s">
        <v>486</v>
      </c>
      <c r="D1560" s="5086"/>
      <c r="E1560" s="1295">
        <v>0</v>
      </c>
      <c r="F1560" s="2209"/>
      <c r="G1560" s="2197"/>
      <c r="H1560" s="1578" t="e">
        <f t="shared" si="107"/>
        <v>#DIV/0!</v>
      </c>
    </row>
    <row r="1561" spans="1:8" ht="12.75" hidden="1" customHeight="1">
      <c r="A1561" s="1246"/>
      <c r="B1561" s="1332"/>
      <c r="C1561" s="2140" t="s">
        <v>578</v>
      </c>
      <c r="D1561" s="2260" t="s">
        <v>576</v>
      </c>
      <c r="E1561" s="1295">
        <v>0</v>
      </c>
      <c r="F1561" s="2209"/>
      <c r="G1561" s="2197"/>
      <c r="H1561" s="1578" t="e">
        <f t="shared" si="107"/>
        <v>#DIV/0!</v>
      </c>
    </row>
    <row r="1562" spans="1:8" ht="12.75" hidden="1" customHeight="1">
      <c r="A1562" s="1246"/>
      <c r="B1562" s="1332"/>
      <c r="C1562" s="2261" t="s">
        <v>577</v>
      </c>
      <c r="D1562" s="2248" t="s">
        <v>576</v>
      </c>
      <c r="E1562" s="1295">
        <v>0</v>
      </c>
      <c r="F1562" s="2209"/>
      <c r="G1562" s="2197"/>
      <c r="H1562" s="1578" t="e">
        <f t="shared" si="107"/>
        <v>#DIV/0!</v>
      </c>
    </row>
    <row r="1563" spans="1:8" ht="12.75" hidden="1" customHeight="1">
      <c r="A1563" s="1246"/>
      <c r="B1563" s="1332"/>
      <c r="C1563" s="1443" t="s">
        <v>644</v>
      </c>
      <c r="D1563" s="1395" t="s">
        <v>643</v>
      </c>
      <c r="E1563" s="1295">
        <v>0</v>
      </c>
      <c r="F1563" s="2209"/>
      <c r="G1563" s="2197"/>
      <c r="H1563" s="1578" t="e">
        <f t="shared" si="107"/>
        <v>#DIV/0!</v>
      </c>
    </row>
    <row r="1564" spans="1:8" ht="12.75" hidden="1" customHeight="1">
      <c r="A1564" s="1246"/>
      <c r="B1564" s="1332"/>
      <c r="C1564" s="1669" t="s">
        <v>670</v>
      </c>
      <c r="D1564" s="2239" t="s">
        <v>643</v>
      </c>
      <c r="E1564" s="1295">
        <v>0</v>
      </c>
      <c r="F1564" s="2209"/>
      <c r="G1564" s="2197"/>
      <c r="H1564" s="1578" t="e">
        <f t="shared" si="107"/>
        <v>#DIV/0!</v>
      </c>
    </row>
    <row r="1565" spans="1:8" ht="12.75" hidden="1" customHeight="1">
      <c r="A1565" s="1246"/>
      <c r="B1565" s="1332"/>
      <c r="C1565" s="1669" t="s">
        <v>669</v>
      </c>
      <c r="D1565" s="2239" t="s">
        <v>643</v>
      </c>
      <c r="E1565" s="1295">
        <v>0</v>
      </c>
      <c r="F1565" s="2209"/>
      <c r="G1565" s="2197"/>
      <c r="H1565" s="1578" t="e">
        <f t="shared" si="107"/>
        <v>#DIV/0!</v>
      </c>
    </row>
    <row r="1566" spans="1:8" ht="12.75" hidden="1" customHeight="1">
      <c r="A1566" s="1246"/>
      <c r="B1566" s="1332"/>
      <c r="C1566" s="1443"/>
      <c r="D1566" s="1395"/>
      <c r="E1566" s="1364"/>
      <c r="F1566" s="2209"/>
      <c r="G1566" s="2197"/>
      <c r="H1566" s="1578" t="e">
        <f t="shared" si="107"/>
        <v>#DIV/0!</v>
      </c>
    </row>
    <row r="1567" spans="1:8" ht="15" hidden="1" customHeight="1">
      <c r="A1567" s="1246"/>
      <c r="B1567" s="1332"/>
      <c r="C1567" s="5096" t="s">
        <v>580</v>
      </c>
      <c r="D1567" s="5158"/>
      <c r="E1567" s="1538">
        <v>0</v>
      </c>
      <c r="F1567" s="2209"/>
      <c r="G1567" s="2197"/>
      <c r="H1567" s="1578" t="e">
        <f t="shared" si="107"/>
        <v>#DIV/0!</v>
      </c>
    </row>
    <row r="1568" spans="1:8" ht="12.75" hidden="1" customHeight="1">
      <c r="A1568" s="1246"/>
      <c r="B1568" s="1332"/>
      <c r="C1568" s="2140" t="s">
        <v>578</v>
      </c>
      <c r="D1568" s="2260" t="s">
        <v>576</v>
      </c>
      <c r="E1568" s="1519">
        <v>0</v>
      </c>
      <c r="F1568" s="2209"/>
      <c r="G1568" s="2197"/>
      <c r="H1568" s="1578" t="e">
        <f t="shared" si="107"/>
        <v>#DIV/0!</v>
      </c>
    </row>
    <row r="1569" spans="1:8" ht="12.75" hidden="1" customHeight="1">
      <c r="A1569" s="1246"/>
      <c r="B1569" s="1332"/>
      <c r="C1569" s="1645" t="s">
        <v>577</v>
      </c>
      <c r="D1569" s="2248" t="s">
        <v>576</v>
      </c>
      <c r="E1569" s="1519">
        <v>0</v>
      </c>
      <c r="F1569" s="2209"/>
      <c r="G1569" s="2197"/>
      <c r="H1569" s="1578" t="e">
        <f t="shared" si="107"/>
        <v>#DIV/0!</v>
      </c>
    </row>
    <row r="1570" spans="1:8" ht="12.75" hidden="1" customHeight="1">
      <c r="A1570" s="1246"/>
      <c r="B1570" s="1332"/>
      <c r="C1570" s="1370" t="s">
        <v>670</v>
      </c>
      <c r="D1570" s="1330" t="s">
        <v>643</v>
      </c>
      <c r="E1570" s="1519">
        <v>0</v>
      </c>
      <c r="F1570" s="2209"/>
      <c r="G1570" s="2197"/>
      <c r="H1570" s="1578" t="e">
        <f t="shared" si="107"/>
        <v>#DIV/0!</v>
      </c>
    </row>
    <row r="1571" spans="1:8" ht="13.5" hidden="1" customHeight="1">
      <c r="A1571" s="1246"/>
      <c r="B1571" s="1332"/>
      <c r="C1571" s="1274" t="s">
        <v>669</v>
      </c>
      <c r="D1571" s="1395" t="s">
        <v>643</v>
      </c>
      <c r="E1571" s="1519">
        <v>0</v>
      </c>
      <c r="F1571" s="2209"/>
      <c r="G1571" s="2197"/>
      <c r="H1571" s="1578" t="e">
        <f t="shared" si="107"/>
        <v>#DIV/0!</v>
      </c>
    </row>
    <row r="1572" spans="1:8" ht="13.5" hidden="1" customHeight="1">
      <c r="A1572" s="1246"/>
      <c r="B1572" s="1259" t="s">
        <v>871</v>
      </c>
      <c r="C1572" s="1340"/>
      <c r="D1572" s="1339" t="s">
        <v>870</v>
      </c>
      <c r="E1572" s="1316">
        <v>0</v>
      </c>
      <c r="F1572" s="2209"/>
      <c r="G1572" s="2197"/>
      <c r="H1572" s="1578" t="e">
        <f t="shared" si="107"/>
        <v>#DIV/0!</v>
      </c>
    </row>
    <row r="1573" spans="1:8" ht="12.75" hidden="1" customHeight="1">
      <c r="A1573" s="1246"/>
      <c r="B1573" s="1332"/>
      <c r="C1573" s="4864" t="s">
        <v>490</v>
      </c>
      <c r="D1573" s="4864"/>
      <c r="E1573" s="1253">
        <v>0</v>
      </c>
      <c r="F1573" s="2209"/>
      <c r="G1573" s="2197"/>
      <c r="H1573" s="1578" t="e">
        <f t="shared" si="107"/>
        <v>#DIV/0!</v>
      </c>
    </row>
    <row r="1574" spans="1:8" ht="12.75" hidden="1" customHeight="1">
      <c r="A1574" s="1246"/>
      <c r="B1574" s="1332"/>
      <c r="C1574" s="5091" t="s">
        <v>514</v>
      </c>
      <c r="D1574" s="5091"/>
      <c r="E1574" s="1519">
        <v>0</v>
      </c>
      <c r="F1574" s="2209"/>
      <c r="G1574" s="2197"/>
      <c r="H1574" s="1578" t="e">
        <f t="shared" si="107"/>
        <v>#DIV/0!</v>
      </c>
    </row>
    <row r="1575" spans="1:8" ht="12.75" hidden="1" customHeight="1">
      <c r="A1575" s="1246"/>
      <c r="B1575" s="1332"/>
      <c r="C1575" s="5092" t="s">
        <v>513</v>
      </c>
      <c r="D1575" s="5092"/>
      <c r="E1575" s="1538">
        <v>0</v>
      </c>
      <c r="F1575" s="2209"/>
      <c r="G1575" s="2197"/>
      <c r="H1575" s="1578" t="e">
        <f t="shared" si="107"/>
        <v>#DIV/0!</v>
      </c>
    </row>
    <row r="1576" spans="1:8" ht="12.75" hidden="1" customHeight="1">
      <c r="A1576" s="1246"/>
      <c r="B1576" s="1332"/>
      <c r="C1576" s="2122" t="s">
        <v>566</v>
      </c>
      <c r="D1576" s="2121" t="s">
        <v>565</v>
      </c>
      <c r="E1576" s="1519">
        <v>0</v>
      </c>
      <c r="F1576" s="2209"/>
      <c r="G1576" s="2197"/>
      <c r="H1576" s="1578" t="e">
        <f t="shared" si="107"/>
        <v>#DIV/0!</v>
      </c>
    </row>
    <row r="1577" spans="1:8" ht="12.75" hidden="1" customHeight="1">
      <c r="A1577" s="1246"/>
      <c r="B1577" s="1332"/>
      <c r="C1577" s="2126" t="s">
        <v>564</v>
      </c>
      <c r="D1577" s="2123" t="s">
        <v>563</v>
      </c>
      <c r="E1577" s="1519">
        <v>0</v>
      </c>
      <c r="F1577" s="2209"/>
      <c r="G1577" s="2197"/>
      <c r="H1577" s="1578" t="e">
        <f t="shared" si="107"/>
        <v>#DIV/0!</v>
      </c>
    </row>
    <row r="1578" spans="1:8" ht="12.75" hidden="1" customHeight="1">
      <c r="A1578" s="1246"/>
      <c r="B1578" s="1332"/>
      <c r="C1578" s="2126" t="s">
        <v>512</v>
      </c>
      <c r="D1578" s="2123" t="s">
        <v>511</v>
      </c>
      <c r="E1578" s="1519">
        <v>0</v>
      </c>
      <c r="F1578" s="2209"/>
      <c r="G1578" s="2197"/>
      <c r="H1578" s="1578" t="e">
        <f t="shared" si="107"/>
        <v>#DIV/0!</v>
      </c>
    </row>
    <row r="1579" spans="1:8" ht="25.5" hidden="1" customHeight="1">
      <c r="A1579" s="1246"/>
      <c r="B1579" s="1332"/>
      <c r="C1579" s="2259" t="s">
        <v>510</v>
      </c>
      <c r="D1579" s="2239" t="s">
        <v>634</v>
      </c>
      <c r="E1579" s="1519">
        <v>0</v>
      </c>
      <c r="F1579" s="2209"/>
      <c r="G1579" s="2197"/>
      <c r="H1579" s="1578" t="e">
        <f t="shared" si="107"/>
        <v>#DIV/0!</v>
      </c>
    </row>
    <row r="1580" spans="1:8" ht="12.75" hidden="1" customHeight="1">
      <c r="A1580" s="1246"/>
      <c r="B1580" s="1332"/>
      <c r="C1580" s="1274"/>
      <c r="D1580" s="1395"/>
      <c r="E1580" s="1364"/>
      <c r="F1580" s="2209"/>
      <c r="G1580" s="2197"/>
      <c r="H1580" s="1578" t="e">
        <f t="shared" si="107"/>
        <v>#DIV/0!</v>
      </c>
    </row>
    <row r="1581" spans="1:8" ht="12.75" hidden="1" customHeight="1">
      <c r="A1581" s="1246"/>
      <c r="B1581" s="1332"/>
      <c r="C1581" s="5096" t="s">
        <v>508</v>
      </c>
      <c r="D1581" s="5096"/>
      <c r="E1581" s="2258">
        <v>0</v>
      </c>
      <c r="F1581" s="2209"/>
      <c r="G1581" s="2197"/>
      <c r="H1581" s="1578" t="e">
        <f t="shared" si="107"/>
        <v>#DIV/0!</v>
      </c>
    </row>
    <row r="1582" spans="1:8" ht="12.75" hidden="1" customHeight="1">
      <c r="A1582" s="1246"/>
      <c r="B1582" s="1332"/>
      <c r="C1582" s="1370" t="s">
        <v>507</v>
      </c>
      <c r="D1582" s="1330" t="s">
        <v>506</v>
      </c>
      <c r="E1582" s="1295">
        <v>0</v>
      </c>
      <c r="F1582" s="2209"/>
      <c r="G1582" s="2197"/>
      <c r="H1582" s="1578" t="e">
        <f t="shared" si="107"/>
        <v>#DIV/0!</v>
      </c>
    </row>
    <row r="1583" spans="1:8" ht="12.75" hidden="1" customHeight="1">
      <c r="A1583" s="1246"/>
      <c r="B1583" s="1332"/>
      <c r="C1583" s="2122" t="s">
        <v>556</v>
      </c>
      <c r="D1583" s="2121" t="s">
        <v>555</v>
      </c>
      <c r="E1583" s="1295">
        <v>0</v>
      </c>
      <c r="F1583" s="2209"/>
      <c r="G1583" s="2197"/>
      <c r="H1583" s="1578" t="e">
        <f t="shared" si="107"/>
        <v>#DIV/0!</v>
      </c>
    </row>
    <row r="1584" spans="1:8" ht="12.75" hidden="1" customHeight="1">
      <c r="A1584" s="1246"/>
      <c r="B1584" s="1332"/>
      <c r="C1584" s="2122" t="s">
        <v>554</v>
      </c>
      <c r="D1584" s="2121" t="s">
        <v>553</v>
      </c>
      <c r="E1584" s="1295">
        <v>0</v>
      </c>
      <c r="F1584" s="2209"/>
      <c r="G1584" s="2197"/>
      <c r="H1584" s="1578" t="e">
        <f t="shared" si="107"/>
        <v>#DIV/0!</v>
      </c>
    </row>
    <row r="1585" spans="1:8" ht="12.75" hidden="1" customHeight="1">
      <c r="A1585" s="1246"/>
      <c r="B1585" s="1332"/>
      <c r="C1585" s="2122" t="s">
        <v>505</v>
      </c>
      <c r="D1585" s="2121" t="s">
        <v>504</v>
      </c>
      <c r="E1585" s="1295">
        <v>0</v>
      </c>
      <c r="F1585" s="2209"/>
      <c r="G1585" s="2197"/>
      <c r="H1585" s="1578" t="e">
        <f t="shared" si="107"/>
        <v>#DIV/0!</v>
      </c>
    </row>
    <row r="1586" spans="1:8" ht="16.5" customHeight="1">
      <c r="A1586" s="1246"/>
      <c r="B1586" s="1332"/>
      <c r="C1586" s="2257"/>
      <c r="D1586" s="1243"/>
      <c r="E1586" s="1295"/>
      <c r="F1586" s="2209"/>
      <c r="G1586" s="2197"/>
      <c r="H1586" s="1578"/>
    </row>
    <row r="1587" spans="1:8" ht="16.5" customHeight="1">
      <c r="A1587" s="1246"/>
      <c r="B1587" s="1332"/>
      <c r="C1587" s="5152" t="s">
        <v>526</v>
      </c>
      <c r="D1587" s="5022"/>
      <c r="E1587" s="1295">
        <f>SUM(E1588:E1597)</f>
        <v>0</v>
      </c>
      <c r="F1587" s="1295">
        <f>SUM(F1588:F1597)</f>
        <v>45597</v>
      </c>
      <c r="G1587" s="1294">
        <f>SUM(G1588:G1597)</f>
        <v>45596.299999999996</v>
      </c>
      <c r="H1587" s="1517">
        <f t="shared" ref="H1587:H1604" si="108">G1587/F1587</f>
        <v>0.99998464811281429</v>
      </c>
    </row>
    <row r="1588" spans="1:8" ht="16.5" customHeight="1">
      <c r="A1588" s="1246"/>
      <c r="B1588" s="1332"/>
      <c r="C1588" s="2122" t="s">
        <v>685</v>
      </c>
      <c r="D1588" s="2240" t="s">
        <v>565</v>
      </c>
      <c r="E1588" s="1295">
        <v>0</v>
      </c>
      <c r="F1588" s="2229">
        <v>1906</v>
      </c>
      <c r="G1588" s="2228">
        <v>1906</v>
      </c>
      <c r="H1588" s="1517">
        <f t="shared" si="108"/>
        <v>1</v>
      </c>
    </row>
    <row r="1589" spans="1:8" ht="16.5" customHeight="1">
      <c r="A1589" s="1246"/>
      <c r="B1589" s="1332"/>
      <c r="C1589" s="2122" t="s">
        <v>597</v>
      </c>
      <c r="D1589" s="2240" t="s">
        <v>565</v>
      </c>
      <c r="E1589" s="1295">
        <v>0</v>
      </c>
      <c r="F1589" s="2229">
        <v>356</v>
      </c>
      <c r="G1589" s="2228">
        <v>356</v>
      </c>
      <c r="H1589" s="1517">
        <f t="shared" si="108"/>
        <v>1</v>
      </c>
    </row>
    <row r="1590" spans="1:8" ht="16.5" customHeight="1">
      <c r="A1590" s="1246"/>
      <c r="B1590" s="1332"/>
      <c r="C1590" s="2122" t="s">
        <v>683</v>
      </c>
      <c r="D1590" s="2240" t="s">
        <v>511</v>
      </c>
      <c r="E1590" s="1295">
        <v>0</v>
      </c>
      <c r="F1590" s="2229">
        <v>2842</v>
      </c>
      <c r="G1590" s="2228">
        <v>2841.56</v>
      </c>
      <c r="H1590" s="1517">
        <f t="shared" si="108"/>
        <v>0.99984517945109075</v>
      </c>
    </row>
    <row r="1591" spans="1:8" ht="16.5" customHeight="1">
      <c r="A1591" s="1246"/>
      <c r="B1591" s="1332"/>
      <c r="C1591" s="2122" t="s">
        <v>593</v>
      </c>
      <c r="D1591" s="2240" t="s">
        <v>511</v>
      </c>
      <c r="E1591" s="1295">
        <v>0</v>
      </c>
      <c r="F1591" s="2229">
        <v>530</v>
      </c>
      <c r="G1591" s="2228">
        <v>530</v>
      </c>
      <c r="H1591" s="1517">
        <f t="shared" si="108"/>
        <v>1</v>
      </c>
    </row>
    <row r="1592" spans="1:8" ht="16.5" customHeight="1">
      <c r="A1592" s="1246"/>
      <c r="B1592" s="1332"/>
      <c r="C1592" s="2122" t="s">
        <v>682</v>
      </c>
      <c r="D1592" s="2239" t="s">
        <v>509</v>
      </c>
      <c r="E1592" s="1295">
        <v>0</v>
      </c>
      <c r="F1592" s="2229">
        <v>436</v>
      </c>
      <c r="G1592" s="2228">
        <v>436</v>
      </c>
      <c r="H1592" s="1517">
        <f t="shared" si="108"/>
        <v>1</v>
      </c>
    </row>
    <row r="1593" spans="1:8" ht="16.5" customHeight="1">
      <c r="A1593" s="1246"/>
      <c r="B1593" s="1332"/>
      <c r="C1593" s="2122" t="s">
        <v>591</v>
      </c>
      <c r="D1593" s="2239" t="s">
        <v>509</v>
      </c>
      <c r="E1593" s="1295">
        <v>0</v>
      </c>
      <c r="F1593" s="2229">
        <v>81</v>
      </c>
      <c r="G1593" s="2228">
        <v>81</v>
      </c>
      <c r="H1593" s="1517">
        <f t="shared" si="108"/>
        <v>1</v>
      </c>
    </row>
    <row r="1594" spans="1:8" ht="16.5" customHeight="1">
      <c r="A1594" s="1246"/>
      <c r="B1594" s="1332"/>
      <c r="C1594" s="2122" t="s">
        <v>679</v>
      </c>
      <c r="D1594" s="2121" t="s">
        <v>555</v>
      </c>
      <c r="E1594" s="1295">
        <v>0</v>
      </c>
      <c r="F1594" s="2229">
        <v>13477</v>
      </c>
      <c r="G1594" s="2228">
        <v>13477</v>
      </c>
      <c r="H1594" s="1517">
        <f t="shared" si="108"/>
        <v>1</v>
      </c>
    </row>
    <row r="1595" spans="1:8" ht="16.5" customHeight="1">
      <c r="A1595" s="1369"/>
      <c r="B1595" s="1368"/>
      <c r="C1595" s="2122" t="s">
        <v>869</v>
      </c>
      <c r="D1595" s="2121" t="s">
        <v>555</v>
      </c>
      <c r="E1595" s="1295">
        <v>0</v>
      </c>
      <c r="F1595" s="2229">
        <v>2514</v>
      </c>
      <c r="G1595" s="2228">
        <v>2513.9299999999998</v>
      </c>
      <c r="H1595" s="1517">
        <f t="shared" si="108"/>
        <v>0.99997215592680977</v>
      </c>
    </row>
    <row r="1596" spans="1:8" ht="16.5" customHeight="1">
      <c r="A1596" s="1246"/>
      <c r="B1596" s="1332"/>
      <c r="C1596" s="2122" t="s">
        <v>868</v>
      </c>
      <c r="D1596" s="2121" t="s">
        <v>700</v>
      </c>
      <c r="E1596" s="1295">
        <v>0</v>
      </c>
      <c r="F1596" s="2229">
        <v>19768</v>
      </c>
      <c r="G1596" s="2228">
        <v>19768</v>
      </c>
      <c r="H1596" s="1517">
        <f t="shared" si="108"/>
        <v>1</v>
      </c>
    </row>
    <row r="1597" spans="1:8" ht="16.5" customHeight="1" thickBot="1">
      <c r="A1597" s="1246"/>
      <c r="B1597" s="1332"/>
      <c r="C1597" s="2122" t="s">
        <v>867</v>
      </c>
      <c r="D1597" s="2121" t="s">
        <v>700</v>
      </c>
      <c r="E1597" s="1295">
        <v>0</v>
      </c>
      <c r="F1597" s="2229">
        <v>3687</v>
      </c>
      <c r="G1597" s="2228">
        <v>3686.81</v>
      </c>
      <c r="H1597" s="1517">
        <f t="shared" si="108"/>
        <v>0.99994846758882561</v>
      </c>
    </row>
    <row r="1598" spans="1:8" ht="13.5" hidden="1" customHeight="1" thickBot="1">
      <c r="A1598" s="1413"/>
      <c r="B1598" s="1321"/>
      <c r="C1598" s="2256" t="s">
        <v>664</v>
      </c>
      <c r="D1598" s="2255" t="s">
        <v>671</v>
      </c>
      <c r="E1598" s="1419">
        <v>0</v>
      </c>
      <c r="F1598" s="2209"/>
      <c r="G1598" s="2197"/>
      <c r="H1598" s="2127" t="e">
        <f t="shared" si="108"/>
        <v>#DIV/0!</v>
      </c>
    </row>
    <row r="1599" spans="1:8" s="1421" customFormat="1" ht="42.75" customHeight="1" thickBot="1">
      <c r="A1599" s="1246"/>
      <c r="B1599" s="1259" t="s">
        <v>866</v>
      </c>
      <c r="C1599" s="1340"/>
      <c r="D1599" s="1339" t="s">
        <v>289</v>
      </c>
      <c r="E1599" s="1316">
        <f>SUM(E1600,E1609)</f>
        <v>0</v>
      </c>
      <c r="F1599" s="1316">
        <f t="shared" ref="F1599:G1601" si="109">SUM(F1600)</f>
        <v>7667</v>
      </c>
      <c r="G1599" s="1315">
        <f t="shared" si="109"/>
        <v>7580.83</v>
      </c>
      <c r="H1599" s="1254">
        <f t="shared" si="108"/>
        <v>0.98876092343811139</v>
      </c>
    </row>
    <row r="1600" spans="1:8" s="1421" customFormat="1" ht="17.100000000000001" customHeight="1">
      <c r="A1600" s="1246"/>
      <c r="B1600" s="1332"/>
      <c r="C1600" s="4864" t="s">
        <v>490</v>
      </c>
      <c r="D1600" s="4864"/>
      <c r="E1600" s="1253">
        <f>SUM(E1601)</f>
        <v>0</v>
      </c>
      <c r="F1600" s="1253">
        <f t="shared" si="109"/>
        <v>7667</v>
      </c>
      <c r="G1600" s="1252">
        <f t="shared" si="109"/>
        <v>7580.83</v>
      </c>
      <c r="H1600" s="1237">
        <f t="shared" si="108"/>
        <v>0.98876092343811139</v>
      </c>
    </row>
    <row r="1601" spans="1:8" s="1421" customFormat="1" ht="17.100000000000001" customHeight="1">
      <c r="A1601" s="1246"/>
      <c r="B1601" s="1332"/>
      <c r="C1601" s="5091" t="s">
        <v>514</v>
      </c>
      <c r="D1601" s="5091"/>
      <c r="E1601" s="1519">
        <f>SUM(E1602)</f>
        <v>0</v>
      </c>
      <c r="F1601" s="1519">
        <f t="shared" si="109"/>
        <v>7667</v>
      </c>
      <c r="G1601" s="1518">
        <f t="shared" si="109"/>
        <v>7580.83</v>
      </c>
      <c r="H1601" s="1517">
        <f t="shared" si="108"/>
        <v>0.98876092343811139</v>
      </c>
    </row>
    <row r="1602" spans="1:8" s="1421" customFormat="1" ht="17.100000000000001" customHeight="1">
      <c r="A1602" s="1246"/>
      <c r="B1602" s="1332"/>
      <c r="C1602" s="5096" t="s">
        <v>508</v>
      </c>
      <c r="D1602" s="5096"/>
      <c r="E1602" s="1538">
        <f>SUM(E1603:E1604)</f>
        <v>0</v>
      </c>
      <c r="F1602" s="1538">
        <f>SUM(F1603:F1604)</f>
        <v>7667</v>
      </c>
      <c r="G1602" s="1537">
        <f>SUM(G1603:G1604)</f>
        <v>7580.83</v>
      </c>
      <c r="H1602" s="1517">
        <f t="shared" si="108"/>
        <v>0.98876092343811139</v>
      </c>
    </row>
    <row r="1603" spans="1:8" s="1421" customFormat="1" ht="17.100000000000001" customHeight="1">
      <c r="A1603" s="1246"/>
      <c r="B1603" s="1332"/>
      <c r="C1603" s="2177" t="s">
        <v>556</v>
      </c>
      <c r="D1603" s="2144" t="s">
        <v>555</v>
      </c>
      <c r="E1603" s="1538">
        <v>0</v>
      </c>
      <c r="F1603" s="2254">
        <v>7591</v>
      </c>
      <c r="G1603" s="2253">
        <v>7580.83</v>
      </c>
      <c r="H1603" s="1517">
        <f t="shared" si="108"/>
        <v>0.99866025556580162</v>
      </c>
    </row>
    <row r="1604" spans="1:8" s="1421" customFormat="1" ht="17.100000000000001" customHeight="1" thickBot="1">
      <c r="A1604" s="1246"/>
      <c r="B1604" s="1332"/>
      <c r="C1604" s="2122" t="s">
        <v>505</v>
      </c>
      <c r="D1604" s="2121" t="s">
        <v>504</v>
      </c>
      <c r="E1604" s="1519">
        <v>0</v>
      </c>
      <c r="F1604" s="2229">
        <v>76</v>
      </c>
      <c r="G1604" s="2228">
        <v>0</v>
      </c>
      <c r="H1604" s="1517">
        <f t="shared" si="108"/>
        <v>0</v>
      </c>
    </row>
    <row r="1605" spans="1:8" ht="17.100000000000001" customHeight="1" thickBot="1">
      <c r="A1605" s="1246"/>
      <c r="B1605" s="1259" t="s">
        <v>865</v>
      </c>
      <c r="C1605" s="1340"/>
      <c r="D1605" s="1339" t="s">
        <v>49</v>
      </c>
      <c r="E1605" s="1316">
        <f>SUM(E1606,E1656)</f>
        <v>2674868</v>
      </c>
      <c r="F1605" s="1316">
        <f>SUM(F1606,F1656)</f>
        <v>4409891</v>
      </c>
      <c r="G1605" s="1315">
        <f>SUM(G1606,G1656)</f>
        <v>3852048.27</v>
      </c>
      <c r="H1605" s="1254">
        <f t="shared" ref="H1605:H1618" si="110">G1605/F1605</f>
        <v>0.87350192329016751</v>
      </c>
    </row>
    <row r="1606" spans="1:8" ht="17.100000000000001" customHeight="1">
      <c r="A1606" s="1246"/>
      <c r="B1606" s="2252"/>
      <c r="C1606" s="4949" t="s">
        <v>490</v>
      </c>
      <c r="D1606" s="4885"/>
      <c r="E1606" s="1552">
        <f>SUM(E1607,E1630,E1638,E1643)</f>
        <v>2645918</v>
      </c>
      <c r="F1606" s="1552">
        <f>SUM(F1607,F1630,F1638,F1643)</f>
        <v>4375665</v>
      </c>
      <c r="G1606" s="1551">
        <f>SUM(G1607,G1630,G1638,G1643)</f>
        <v>3822742.92</v>
      </c>
      <c r="H1606" s="1237">
        <f t="shared" si="110"/>
        <v>0.87363701745906053</v>
      </c>
    </row>
    <row r="1607" spans="1:8" ht="17.100000000000001" customHeight="1">
      <c r="A1607" s="1246"/>
      <c r="B1607" s="1332"/>
      <c r="C1607" s="5091" t="s">
        <v>514</v>
      </c>
      <c r="D1607" s="5153"/>
      <c r="E1607" s="1519">
        <f>SUM(E1608,E1620)</f>
        <v>713320</v>
      </c>
      <c r="F1607" s="1519">
        <f>SUM(F1608,F1620)</f>
        <v>1376997</v>
      </c>
      <c r="G1607" s="1518">
        <f>SUM(G1608,G1620)</f>
        <v>1317698.44</v>
      </c>
      <c r="H1607" s="1517">
        <f t="shared" si="110"/>
        <v>0.95693631867026574</v>
      </c>
    </row>
    <row r="1608" spans="1:8" ht="17.100000000000001" customHeight="1">
      <c r="A1608" s="1246"/>
      <c r="B1608" s="1332"/>
      <c r="C1608" s="5092" t="s">
        <v>513</v>
      </c>
      <c r="D1608" s="5154"/>
      <c r="E1608" s="1538">
        <f>SUM(E1609:E1618)</f>
        <v>3300</v>
      </c>
      <c r="F1608" s="1538">
        <f>SUM(F1609:F1618)</f>
        <v>116127</v>
      </c>
      <c r="G1608" s="1537">
        <f>SUM(G1609:G1618)</f>
        <v>110025.65</v>
      </c>
      <c r="H1608" s="1536">
        <f t="shared" si="110"/>
        <v>0.94745967776658313</v>
      </c>
    </row>
    <row r="1609" spans="1:8" ht="16.5" customHeight="1">
      <c r="A1609" s="1246"/>
      <c r="B1609" s="1332"/>
      <c r="C1609" s="2122" t="s">
        <v>566</v>
      </c>
      <c r="D1609" s="2240" t="s">
        <v>565</v>
      </c>
      <c r="E1609" s="1519">
        <v>0</v>
      </c>
      <c r="F1609" s="2229">
        <v>8000</v>
      </c>
      <c r="G1609" s="2228">
        <v>8000</v>
      </c>
      <c r="H1609" s="1517">
        <f t="shared" si="110"/>
        <v>1</v>
      </c>
    </row>
    <row r="1610" spans="1:8" ht="16.5" customHeight="1">
      <c r="A1610" s="1246"/>
      <c r="B1610" s="1332"/>
      <c r="C1610" s="2122" t="s">
        <v>512</v>
      </c>
      <c r="D1610" s="2240" t="s">
        <v>511</v>
      </c>
      <c r="E1610" s="1519">
        <v>0</v>
      </c>
      <c r="F1610" s="2229">
        <v>1412</v>
      </c>
      <c r="G1610" s="2228">
        <v>1412</v>
      </c>
      <c r="H1610" s="1517">
        <f t="shared" si="110"/>
        <v>1</v>
      </c>
    </row>
    <row r="1611" spans="1:8" ht="16.5" customHeight="1">
      <c r="A1611" s="1246"/>
      <c r="B1611" s="1332"/>
      <c r="C1611" s="2122" t="s">
        <v>510</v>
      </c>
      <c r="D1611" s="2239" t="s">
        <v>509</v>
      </c>
      <c r="E1611" s="1519">
        <v>0</v>
      </c>
      <c r="F1611" s="2229">
        <v>196</v>
      </c>
      <c r="G1611" s="2228">
        <v>196</v>
      </c>
      <c r="H1611" s="1517">
        <f t="shared" si="110"/>
        <v>1</v>
      </c>
    </row>
    <row r="1612" spans="1:8" ht="16.5" customHeight="1">
      <c r="A1612" s="1332"/>
      <c r="B1612" s="1332"/>
      <c r="C1612" s="2120" t="s">
        <v>522</v>
      </c>
      <c r="D1612" s="2251" t="s">
        <v>521</v>
      </c>
      <c r="E1612" s="1519">
        <v>3300</v>
      </c>
      <c r="F1612" s="2229">
        <v>3300</v>
      </c>
      <c r="G1612" s="2228">
        <v>700</v>
      </c>
      <c r="H1612" s="1517">
        <f t="shared" si="110"/>
        <v>0.21212121212121213</v>
      </c>
    </row>
    <row r="1613" spans="1:8" ht="16.5" customHeight="1">
      <c r="A1613" s="1246"/>
      <c r="B1613" s="1332"/>
      <c r="C1613" s="1571" t="s">
        <v>562</v>
      </c>
      <c r="D1613" s="2236" t="s">
        <v>561</v>
      </c>
      <c r="E1613" s="1295">
        <v>0</v>
      </c>
      <c r="F1613" s="1363">
        <v>97</v>
      </c>
      <c r="G1613" s="1362">
        <v>96.9</v>
      </c>
      <c r="H1613" s="1208">
        <f t="shared" si="110"/>
        <v>0.99896907216494846</v>
      </c>
    </row>
    <row r="1614" spans="1:8" ht="30.75" customHeight="1">
      <c r="A1614" s="1246"/>
      <c r="B1614" s="1332"/>
      <c r="C1614" s="1571" t="s">
        <v>798</v>
      </c>
      <c r="D1614" s="2250" t="s">
        <v>797</v>
      </c>
      <c r="E1614" s="1295">
        <v>0</v>
      </c>
      <c r="F1614" s="1363">
        <v>29640</v>
      </c>
      <c r="G1614" s="1362">
        <v>29640</v>
      </c>
      <c r="H1614" s="1208">
        <f t="shared" si="110"/>
        <v>1</v>
      </c>
    </row>
    <row r="1615" spans="1:8" ht="28.5" customHeight="1">
      <c r="A1615" s="1246"/>
      <c r="B1615" s="1332"/>
      <c r="C1615" s="1571" t="s">
        <v>864</v>
      </c>
      <c r="D1615" s="2250" t="s">
        <v>863</v>
      </c>
      <c r="E1615" s="1295">
        <v>0</v>
      </c>
      <c r="F1615" s="1363">
        <v>32381</v>
      </c>
      <c r="G1615" s="1362">
        <v>32381</v>
      </c>
      <c r="H1615" s="1208">
        <f t="shared" si="110"/>
        <v>1</v>
      </c>
    </row>
    <row r="1616" spans="1:8" ht="16.5" hidden="1" customHeight="1">
      <c r="A1616" s="1246"/>
      <c r="B1616" s="1332"/>
      <c r="C1616" s="2238" t="s">
        <v>701</v>
      </c>
      <c r="D1616" s="2121" t="s">
        <v>700</v>
      </c>
      <c r="E1616" s="1519">
        <v>0</v>
      </c>
      <c r="F1616" s="2229">
        <v>0</v>
      </c>
      <c r="G1616" s="2228">
        <v>0</v>
      </c>
      <c r="H1616" s="1517" t="e">
        <f t="shared" si="110"/>
        <v>#DIV/0!</v>
      </c>
    </row>
    <row r="1617" spans="1:8" ht="27.75" customHeight="1">
      <c r="A1617" s="1246"/>
      <c r="B1617" s="1332"/>
      <c r="C1617" s="1645" t="s">
        <v>862</v>
      </c>
      <c r="D1617" s="2111" t="s">
        <v>861</v>
      </c>
      <c r="E1617" s="1519">
        <v>0</v>
      </c>
      <c r="F1617" s="2229">
        <v>28000</v>
      </c>
      <c r="G1617" s="2228">
        <v>24500</v>
      </c>
      <c r="H1617" s="1517">
        <f t="shared" si="110"/>
        <v>0.875</v>
      </c>
    </row>
    <row r="1618" spans="1:8" ht="28.5" customHeight="1">
      <c r="A1618" s="1246"/>
      <c r="B1618" s="1332"/>
      <c r="C1618" s="1265" t="s">
        <v>796</v>
      </c>
      <c r="D1618" s="2111" t="s">
        <v>795</v>
      </c>
      <c r="E1618" s="1519">
        <v>0</v>
      </c>
      <c r="F1618" s="2229">
        <v>13101</v>
      </c>
      <c r="G1618" s="2228">
        <v>13099.75</v>
      </c>
      <c r="H1618" s="1517">
        <f t="shared" si="110"/>
        <v>0.99990458743607358</v>
      </c>
    </row>
    <row r="1619" spans="1:8" ht="17.100000000000001" customHeight="1">
      <c r="A1619" s="1246"/>
      <c r="B1619" s="1332"/>
      <c r="C1619" s="1385"/>
      <c r="D1619" s="2234"/>
      <c r="E1619" s="1235"/>
      <c r="F1619" s="2209"/>
      <c r="G1619" s="2197"/>
      <c r="H1619" s="1578"/>
    </row>
    <row r="1620" spans="1:8" ht="17.100000000000001" customHeight="1">
      <c r="A1620" s="1246"/>
      <c r="B1620" s="1332"/>
      <c r="C1620" s="5096" t="s">
        <v>508</v>
      </c>
      <c r="D1620" s="5155"/>
      <c r="E1620" s="1538">
        <f>SUM(E1621:E1628)</f>
        <v>710020</v>
      </c>
      <c r="F1620" s="1538">
        <f>SUM(F1621:F1628)</f>
        <v>1260870</v>
      </c>
      <c r="G1620" s="1537">
        <f>SUM(G1621:G1628)</f>
        <v>1207672.79</v>
      </c>
      <c r="H1620" s="1536">
        <f t="shared" ref="H1620:H1628" si="111">G1620/F1620</f>
        <v>0.95780912385892281</v>
      </c>
    </row>
    <row r="1621" spans="1:8" ht="17.100000000000001" customHeight="1">
      <c r="A1621" s="1246"/>
      <c r="B1621" s="1332"/>
      <c r="C1621" s="2122" t="s">
        <v>507</v>
      </c>
      <c r="D1621" s="2240" t="s">
        <v>506</v>
      </c>
      <c r="E1621" s="1519">
        <v>2000</v>
      </c>
      <c r="F1621" s="2229">
        <v>168947</v>
      </c>
      <c r="G1621" s="2228">
        <v>148752</v>
      </c>
      <c r="H1621" s="1517">
        <f t="shared" si="111"/>
        <v>0.88046547142003118</v>
      </c>
    </row>
    <row r="1622" spans="1:8" ht="17.100000000000001" customHeight="1">
      <c r="A1622" s="1246"/>
      <c r="B1622" s="1332"/>
      <c r="C1622" s="2122" t="s">
        <v>558</v>
      </c>
      <c r="D1622" s="2121" t="s">
        <v>557</v>
      </c>
      <c r="E1622" s="1519">
        <v>0</v>
      </c>
      <c r="F1622" s="2229">
        <v>51243</v>
      </c>
      <c r="G1622" s="2228">
        <v>51243</v>
      </c>
      <c r="H1622" s="1517">
        <f t="shared" si="111"/>
        <v>1</v>
      </c>
    </row>
    <row r="1623" spans="1:8" ht="17.100000000000001" hidden="1" customHeight="1">
      <c r="A1623" s="1246"/>
      <c r="B1623" s="1332"/>
      <c r="C1623" s="2122" t="s">
        <v>556</v>
      </c>
      <c r="D1623" s="2121" t="s">
        <v>555</v>
      </c>
      <c r="E1623" s="1519">
        <v>0</v>
      </c>
      <c r="F1623" s="2229">
        <v>0</v>
      </c>
      <c r="G1623" s="2228">
        <v>0</v>
      </c>
      <c r="H1623" s="1517" t="e">
        <f t="shared" si="111"/>
        <v>#DIV/0!</v>
      </c>
    </row>
    <row r="1624" spans="1:8" ht="17.100000000000001" customHeight="1">
      <c r="A1624" s="1369"/>
      <c r="B1624" s="1368"/>
      <c r="C1624" s="2122" t="s">
        <v>505</v>
      </c>
      <c r="D1624" s="2240" t="s">
        <v>504</v>
      </c>
      <c r="E1624" s="1519">
        <v>26000</v>
      </c>
      <c r="F1624" s="2229">
        <v>69461</v>
      </c>
      <c r="G1624" s="2228">
        <v>57175.97</v>
      </c>
      <c r="H1624" s="1517">
        <f t="shared" si="111"/>
        <v>0.82313773196469964</v>
      </c>
    </row>
    <row r="1625" spans="1:8" ht="28.5" customHeight="1">
      <c r="A1625" s="1246"/>
      <c r="B1625" s="1332"/>
      <c r="C1625" s="2122" t="s">
        <v>779</v>
      </c>
      <c r="D1625" s="2174" t="s">
        <v>778</v>
      </c>
      <c r="E1625" s="1519">
        <v>0</v>
      </c>
      <c r="F1625" s="2229">
        <v>116291</v>
      </c>
      <c r="G1625" s="2228">
        <v>112133.01</v>
      </c>
      <c r="H1625" s="1517">
        <f t="shared" si="111"/>
        <v>0.96424495446767156</v>
      </c>
    </row>
    <row r="1626" spans="1:8" ht="17.100000000000001" customHeight="1">
      <c r="A1626" s="1246"/>
      <c r="B1626" s="1332"/>
      <c r="C1626" s="2122" t="s">
        <v>794</v>
      </c>
      <c r="D1626" s="1395" t="s">
        <v>793</v>
      </c>
      <c r="E1626" s="1519">
        <v>0</v>
      </c>
      <c r="F1626" s="2229">
        <v>131080</v>
      </c>
      <c r="G1626" s="2228">
        <v>115959.67999999999</v>
      </c>
      <c r="H1626" s="1517">
        <f t="shared" si="111"/>
        <v>0.88464815379920658</v>
      </c>
    </row>
    <row r="1627" spans="1:8" ht="17.100000000000001" customHeight="1">
      <c r="A1627" s="1246"/>
      <c r="B1627" s="1332"/>
      <c r="C1627" s="2122" t="s">
        <v>538</v>
      </c>
      <c r="D1627" s="2239" t="s">
        <v>537</v>
      </c>
      <c r="E1627" s="1519">
        <v>0</v>
      </c>
      <c r="F1627" s="2229">
        <v>634</v>
      </c>
      <c r="G1627" s="2228">
        <v>634</v>
      </c>
      <c r="H1627" s="1517">
        <f t="shared" si="111"/>
        <v>1</v>
      </c>
    </row>
    <row r="1628" spans="1:8" ht="17.100000000000001" customHeight="1">
      <c r="A1628" s="1332"/>
      <c r="B1628" s="1332"/>
      <c r="C1628" s="2120" t="s">
        <v>536</v>
      </c>
      <c r="D1628" s="2174" t="s">
        <v>535</v>
      </c>
      <c r="E1628" s="1519">
        <v>682020</v>
      </c>
      <c r="F1628" s="2229">
        <v>723214</v>
      </c>
      <c r="G1628" s="2228">
        <v>721775.13</v>
      </c>
      <c r="H1628" s="1517">
        <f t="shared" si="111"/>
        <v>0.99801045057202986</v>
      </c>
    </row>
    <row r="1629" spans="1:8" ht="17.100000000000001" customHeight="1">
      <c r="A1629" s="1246"/>
      <c r="B1629" s="1332"/>
      <c r="C1629" s="1385"/>
      <c r="D1629" s="2234"/>
      <c r="E1629" s="1235"/>
      <c r="F1629" s="1418"/>
      <c r="G1629" s="1417"/>
      <c r="H1629" s="1416"/>
    </row>
    <row r="1630" spans="1:8" ht="17.100000000000001" customHeight="1">
      <c r="A1630" s="1246"/>
      <c r="B1630" s="1332"/>
      <c r="C1630" s="5109" t="s">
        <v>489</v>
      </c>
      <c r="D1630" s="5156"/>
      <c r="E1630" s="1519">
        <f>SUM(E1631:E1636)</f>
        <v>1308949</v>
      </c>
      <c r="F1630" s="1519">
        <f>SUM(F1631:F1636)</f>
        <v>2086251</v>
      </c>
      <c r="G1630" s="1518">
        <f>SUM(G1631:G1636)</f>
        <v>1687077.8399999999</v>
      </c>
      <c r="H1630" s="1517">
        <f t="shared" ref="H1630:H1636" si="112">G1630/F1630</f>
        <v>0.80866484425891216</v>
      </c>
    </row>
    <row r="1631" spans="1:8" ht="62.25" customHeight="1">
      <c r="A1631" s="1246"/>
      <c r="B1631" s="1332"/>
      <c r="C1631" s="2249" t="s">
        <v>350</v>
      </c>
      <c r="D1631" s="2248" t="s">
        <v>720</v>
      </c>
      <c r="E1631" s="2125">
        <v>813868</v>
      </c>
      <c r="F1631" s="2229">
        <v>1386342</v>
      </c>
      <c r="G1631" s="2228">
        <v>1150479.28</v>
      </c>
      <c r="H1631" s="1517">
        <f t="shared" si="112"/>
        <v>0.82986685824998452</v>
      </c>
    </row>
    <row r="1632" spans="1:8" ht="54.75" customHeight="1">
      <c r="A1632" s="1246"/>
      <c r="B1632" s="1332"/>
      <c r="C1632" s="2238" t="s">
        <v>196</v>
      </c>
      <c r="D1632" s="2247" t="s">
        <v>686</v>
      </c>
      <c r="E1632" s="2125">
        <v>495081</v>
      </c>
      <c r="F1632" s="2229">
        <v>575146</v>
      </c>
      <c r="G1632" s="2228">
        <v>411843.2</v>
      </c>
      <c r="H1632" s="1517">
        <f t="shared" si="112"/>
        <v>0.71606722466990991</v>
      </c>
    </row>
    <row r="1633" spans="1:9" ht="46.5" customHeight="1">
      <c r="A1633" s="1246"/>
      <c r="B1633" s="1332"/>
      <c r="C1633" s="2238" t="s">
        <v>108</v>
      </c>
      <c r="D1633" s="2246" t="s">
        <v>502</v>
      </c>
      <c r="E1633" s="2125">
        <v>0</v>
      </c>
      <c r="F1633" s="2229">
        <v>30000</v>
      </c>
      <c r="G1633" s="2228">
        <v>30000</v>
      </c>
      <c r="H1633" s="1517">
        <f t="shared" si="112"/>
        <v>1</v>
      </c>
    </row>
    <row r="1634" spans="1:9" ht="33" hidden="1" customHeight="1">
      <c r="A1634" s="1246"/>
      <c r="B1634" s="1332"/>
      <c r="C1634" s="2238" t="s">
        <v>90</v>
      </c>
      <c r="D1634" s="2245" t="s">
        <v>488</v>
      </c>
      <c r="E1634" s="2125">
        <v>0</v>
      </c>
      <c r="F1634" s="2229"/>
      <c r="G1634" s="2228"/>
      <c r="H1634" s="1517" t="e">
        <f t="shared" si="112"/>
        <v>#DIV/0!</v>
      </c>
    </row>
    <row r="1635" spans="1:9" ht="45.75" customHeight="1">
      <c r="A1635" s="1246"/>
      <c r="B1635" s="1332"/>
      <c r="C1635" s="2238" t="s">
        <v>293</v>
      </c>
      <c r="D1635" s="2244" t="s">
        <v>753</v>
      </c>
      <c r="E1635" s="2125">
        <v>0</v>
      </c>
      <c r="F1635" s="2229">
        <v>22535</v>
      </c>
      <c r="G1635" s="2228">
        <v>22533.7</v>
      </c>
      <c r="H1635" s="1517">
        <f t="shared" si="112"/>
        <v>0.9999423119591746</v>
      </c>
    </row>
    <row r="1636" spans="1:9" ht="16.5" customHeight="1">
      <c r="A1636" s="1246"/>
      <c r="B1636" s="1332"/>
      <c r="C1636" s="1571" t="s">
        <v>294</v>
      </c>
      <c r="D1636" s="2243" t="s">
        <v>718</v>
      </c>
      <c r="E1636" s="2125">
        <v>0</v>
      </c>
      <c r="F1636" s="2229">
        <v>72228</v>
      </c>
      <c r="G1636" s="2228">
        <v>72221.66</v>
      </c>
      <c r="H1636" s="1517">
        <f t="shared" si="112"/>
        <v>0.99991222240682287</v>
      </c>
    </row>
    <row r="1637" spans="1:9" ht="17.100000000000001" customHeight="1">
      <c r="A1637" s="1246"/>
      <c r="B1637" s="1332"/>
      <c r="C1637" s="2242"/>
      <c r="D1637" s="2241"/>
      <c r="E1637" s="1748"/>
      <c r="F1637" s="2209"/>
      <c r="G1637" s="2197"/>
      <c r="H1637" s="1578"/>
    </row>
    <row r="1638" spans="1:9" ht="17.100000000000001" customHeight="1">
      <c r="A1638" s="1246"/>
      <c r="B1638" s="1332"/>
      <c r="C1638" s="5064" t="s">
        <v>842</v>
      </c>
      <c r="D1638" s="5142"/>
      <c r="E1638" s="1295">
        <f>SUM(E1639:E1641)</f>
        <v>623649</v>
      </c>
      <c r="F1638" s="1295">
        <f>SUM(F1639:F1641)</f>
        <v>753149</v>
      </c>
      <c r="G1638" s="1294">
        <f>SUM(G1639:G1641)</f>
        <v>753100</v>
      </c>
      <c r="H1638" s="1517">
        <f>G1638/F1638</f>
        <v>0.99993493983262272</v>
      </c>
    </row>
    <row r="1639" spans="1:9" ht="17.100000000000001" customHeight="1">
      <c r="A1639" s="1246"/>
      <c r="B1639" s="1332"/>
      <c r="C1639" s="2122" t="s">
        <v>530</v>
      </c>
      <c r="D1639" s="2240" t="s">
        <v>529</v>
      </c>
      <c r="E1639" s="1519">
        <v>46849</v>
      </c>
      <c r="F1639" s="2229">
        <v>46849</v>
      </c>
      <c r="G1639" s="2228">
        <v>46800</v>
      </c>
      <c r="H1639" s="1517">
        <f>G1639/F1639</f>
        <v>0.99895408653333051</v>
      </c>
    </row>
    <row r="1640" spans="1:9" ht="17.100000000000001" customHeight="1">
      <c r="A1640" s="1246"/>
      <c r="B1640" s="1332"/>
      <c r="C1640" s="2122" t="s">
        <v>497</v>
      </c>
      <c r="D1640" s="2240" t="s">
        <v>496</v>
      </c>
      <c r="E1640" s="1519">
        <v>150000</v>
      </c>
      <c r="F1640" s="2229">
        <v>279500</v>
      </c>
      <c r="G1640" s="2228">
        <v>279500</v>
      </c>
      <c r="H1640" s="1517">
        <f>G1640/F1640</f>
        <v>1</v>
      </c>
    </row>
    <row r="1641" spans="1:9" ht="17.100000000000001" customHeight="1">
      <c r="A1641" s="1246"/>
      <c r="B1641" s="1332"/>
      <c r="C1641" s="2141" t="s">
        <v>860</v>
      </c>
      <c r="D1641" s="2240" t="s">
        <v>709</v>
      </c>
      <c r="E1641" s="1519">
        <v>426800</v>
      </c>
      <c r="F1641" s="2229">
        <v>426800</v>
      </c>
      <c r="G1641" s="2228">
        <v>426800</v>
      </c>
      <c r="H1641" s="1517">
        <f>G1641/F1641</f>
        <v>1</v>
      </c>
    </row>
    <row r="1642" spans="1:9" ht="17.100000000000001" customHeight="1">
      <c r="A1642" s="1246"/>
      <c r="B1642" s="1332"/>
      <c r="C1642" s="1369"/>
      <c r="D1642" s="2111"/>
      <c r="E1642" s="1295"/>
      <c r="F1642" s="2209"/>
      <c r="G1642" s="2197"/>
      <c r="H1642" s="1578"/>
    </row>
    <row r="1643" spans="1:9" ht="17.100000000000001" customHeight="1">
      <c r="A1643" s="1332"/>
      <c r="B1643" s="1332"/>
      <c r="C1643" s="5143" t="s">
        <v>526</v>
      </c>
      <c r="D1643" s="5083"/>
      <c r="E1643" s="1295">
        <f>SUM(E1644:E1654)</f>
        <v>0</v>
      </c>
      <c r="F1643" s="1295">
        <f>SUM(F1644:F1654)</f>
        <v>159268</v>
      </c>
      <c r="G1643" s="1294">
        <f>SUM(G1644:G1654)</f>
        <v>64866.640000000007</v>
      </c>
      <c r="H1643" s="1208">
        <f t="shared" ref="H1643:H1654" si="113">G1643/F1643</f>
        <v>0.40727980510837086</v>
      </c>
      <c r="I1643" s="1225"/>
    </row>
    <row r="1644" spans="1:9" ht="16.5" customHeight="1">
      <c r="A1644" s="1246"/>
      <c r="B1644" s="1332"/>
      <c r="C1644" s="2238" t="s">
        <v>859</v>
      </c>
      <c r="D1644" s="2240" t="s">
        <v>565</v>
      </c>
      <c r="E1644" s="1519">
        <v>0</v>
      </c>
      <c r="F1644" s="2229">
        <v>13200</v>
      </c>
      <c r="G1644" s="2228">
        <v>7200</v>
      </c>
      <c r="H1644" s="1517">
        <f t="shared" si="113"/>
        <v>0.54545454545454541</v>
      </c>
      <c r="I1644" s="1225"/>
    </row>
    <row r="1645" spans="1:9" ht="16.5" customHeight="1">
      <c r="A1645" s="1246"/>
      <c r="B1645" s="1332"/>
      <c r="C1645" s="2238" t="s">
        <v>858</v>
      </c>
      <c r="D1645" s="2240" t="s">
        <v>511</v>
      </c>
      <c r="E1645" s="1519">
        <v>0</v>
      </c>
      <c r="F1645" s="2229">
        <v>5048</v>
      </c>
      <c r="G1645" s="2228">
        <v>4013.79</v>
      </c>
      <c r="H1645" s="1517">
        <f t="shared" si="113"/>
        <v>0.79512480190174328</v>
      </c>
      <c r="I1645" s="1225"/>
    </row>
    <row r="1646" spans="1:9" ht="16.5" customHeight="1">
      <c r="A1646" s="1246"/>
      <c r="B1646" s="1332"/>
      <c r="C1646" s="2238" t="s">
        <v>857</v>
      </c>
      <c r="D1646" s="2239" t="s">
        <v>509</v>
      </c>
      <c r="E1646" s="1519">
        <v>0</v>
      </c>
      <c r="F1646" s="2229">
        <v>721</v>
      </c>
      <c r="G1646" s="2228">
        <v>309.17</v>
      </c>
      <c r="H1646" s="1517">
        <f t="shared" si="113"/>
        <v>0.42880721220527046</v>
      </c>
      <c r="I1646" s="1225"/>
    </row>
    <row r="1647" spans="1:9" ht="16.5" customHeight="1">
      <c r="A1647" s="1369"/>
      <c r="B1647" s="1368"/>
      <c r="C1647" s="2238" t="s">
        <v>856</v>
      </c>
      <c r="D1647" s="2174" t="s">
        <v>521</v>
      </c>
      <c r="E1647" s="1519">
        <v>0</v>
      </c>
      <c r="F1647" s="2229">
        <v>14684</v>
      </c>
      <c r="G1647" s="2228">
        <v>14683.76</v>
      </c>
      <c r="H1647" s="1517">
        <f t="shared" si="113"/>
        <v>0.99998365567965131</v>
      </c>
      <c r="I1647" s="1225"/>
    </row>
    <row r="1648" spans="1:9" ht="16.5" customHeight="1">
      <c r="A1648" s="1246"/>
      <c r="B1648" s="1332"/>
      <c r="C1648" s="1571" t="s">
        <v>855</v>
      </c>
      <c r="D1648" s="1395" t="s">
        <v>506</v>
      </c>
      <c r="E1648" s="1295">
        <v>0</v>
      </c>
      <c r="F1648" s="1363">
        <v>2002</v>
      </c>
      <c r="G1648" s="1362">
        <v>0</v>
      </c>
      <c r="H1648" s="1208">
        <f t="shared" si="113"/>
        <v>0</v>
      </c>
      <c r="I1648" s="1225"/>
    </row>
    <row r="1649" spans="1:9" ht="16.5" customHeight="1">
      <c r="A1649" s="1246"/>
      <c r="B1649" s="1332"/>
      <c r="C1649" s="2238" t="s">
        <v>854</v>
      </c>
      <c r="D1649" s="2123" t="s">
        <v>504</v>
      </c>
      <c r="E1649" s="1519">
        <v>0</v>
      </c>
      <c r="F1649" s="2229">
        <v>87381</v>
      </c>
      <c r="G1649" s="2228">
        <v>2519</v>
      </c>
      <c r="H1649" s="1517">
        <f t="shared" si="113"/>
        <v>2.8827777205571004E-2</v>
      </c>
      <c r="I1649" s="1225"/>
    </row>
    <row r="1650" spans="1:9" ht="16.5" customHeight="1">
      <c r="A1650" s="1246"/>
      <c r="B1650" s="1332"/>
      <c r="C1650" s="2238" t="s">
        <v>853</v>
      </c>
      <c r="D1650" s="2123" t="s">
        <v>541</v>
      </c>
      <c r="E1650" s="1519">
        <v>0</v>
      </c>
      <c r="F1650" s="2229">
        <v>2576</v>
      </c>
      <c r="G1650" s="2228">
        <v>2576</v>
      </c>
      <c r="H1650" s="1517">
        <f t="shared" si="113"/>
        <v>1</v>
      </c>
      <c r="I1650" s="1225"/>
    </row>
    <row r="1651" spans="1:9" ht="16.5" customHeight="1">
      <c r="A1651" s="1246"/>
      <c r="B1651" s="1332"/>
      <c r="C1651" s="2238" t="s">
        <v>852</v>
      </c>
      <c r="D1651" s="2121" t="s">
        <v>539</v>
      </c>
      <c r="E1651" s="1519">
        <v>0</v>
      </c>
      <c r="F1651" s="2229">
        <v>31572</v>
      </c>
      <c r="G1651" s="2228">
        <v>31571.68</v>
      </c>
      <c r="H1651" s="1517">
        <f t="shared" si="113"/>
        <v>0.99998986443684279</v>
      </c>
      <c r="I1651" s="1225"/>
    </row>
    <row r="1652" spans="1:9" ht="16.5" customHeight="1">
      <c r="A1652" s="1246"/>
      <c r="B1652" s="1332"/>
      <c r="C1652" s="2237" t="s">
        <v>851</v>
      </c>
      <c r="D1652" s="1330" t="s">
        <v>537</v>
      </c>
      <c r="E1652" s="1519">
        <v>0</v>
      </c>
      <c r="F1652" s="2229">
        <v>374</v>
      </c>
      <c r="G1652" s="2228">
        <v>374</v>
      </c>
      <c r="H1652" s="1517">
        <f t="shared" si="113"/>
        <v>1</v>
      </c>
      <c r="I1652" s="1225"/>
    </row>
    <row r="1653" spans="1:9" ht="16.5" customHeight="1">
      <c r="A1653" s="1246"/>
      <c r="B1653" s="1332"/>
      <c r="C1653" s="2235" t="s">
        <v>850</v>
      </c>
      <c r="D1653" s="2236" t="s">
        <v>561</v>
      </c>
      <c r="E1653" s="1519">
        <v>0</v>
      </c>
      <c r="F1653" s="2229">
        <v>244</v>
      </c>
      <c r="G1653" s="2228">
        <v>153.30000000000001</v>
      </c>
      <c r="H1653" s="1517">
        <f t="shared" si="113"/>
        <v>0.62827868852459023</v>
      </c>
      <c r="I1653" s="1225"/>
    </row>
    <row r="1654" spans="1:9" ht="16.5" customHeight="1">
      <c r="A1654" s="1246"/>
      <c r="B1654" s="1332"/>
      <c r="C1654" s="2235" t="s">
        <v>849</v>
      </c>
      <c r="D1654" s="2121" t="s">
        <v>700</v>
      </c>
      <c r="E1654" s="1364">
        <v>0</v>
      </c>
      <c r="F1654" s="2229">
        <v>1466</v>
      </c>
      <c r="G1654" s="2228">
        <v>1465.94</v>
      </c>
      <c r="H1654" s="1517">
        <f t="shared" si="113"/>
        <v>0.99995907230559344</v>
      </c>
      <c r="I1654" s="1225"/>
    </row>
    <row r="1655" spans="1:9" ht="17.100000000000001" customHeight="1">
      <c r="A1655" s="1246"/>
      <c r="B1655" s="1332"/>
      <c r="C1655" s="1385"/>
      <c r="D1655" s="2234"/>
      <c r="E1655" s="1748"/>
      <c r="F1655" s="2209"/>
      <c r="G1655" s="2197"/>
      <c r="H1655" s="1578"/>
    </row>
    <row r="1656" spans="1:9" ht="17.100000000000001" customHeight="1">
      <c r="A1656" s="1246"/>
      <c r="B1656" s="1332"/>
      <c r="C1656" s="5144" t="s">
        <v>487</v>
      </c>
      <c r="D1656" s="5145"/>
      <c r="E1656" s="1522">
        <f>SUM(E1657)</f>
        <v>28950</v>
      </c>
      <c r="F1656" s="1522">
        <f>SUM(F1657)</f>
        <v>34226</v>
      </c>
      <c r="G1656" s="1521">
        <f>SUM(G1657)</f>
        <v>29305.35</v>
      </c>
      <c r="H1656" s="1520">
        <f t="shared" ref="H1656:H1695" si="114">G1656/F1656</f>
        <v>0.856230643370537</v>
      </c>
    </row>
    <row r="1657" spans="1:9" ht="16.5" customHeight="1">
      <c r="A1657" s="1246"/>
      <c r="B1657" s="1332"/>
      <c r="C1657" s="5104" t="s">
        <v>486</v>
      </c>
      <c r="D1657" s="5121"/>
      <c r="E1657" s="1519">
        <f>SUM(E1658:E1662)</f>
        <v>28950</v>
      </c>
      <c r="F1657" s="1519">
        <f>SUM(F1658:F1662)</f>
        <v>34226</v>
      </c>
      <c r="G1657" s="1518">
        <f>SUM(G1658:G1662)</f>
        <v>29305.35</v>
      </c>
      <c r="H1657" s="1517">
        <f t="shared" si="114"/>
        <v>0.856230643370537</v>
      </c>
    </row>
    <row r="1658" spans="1:9" ht="56.25" customHeight="1">
      <c r="A1658" s="1332"/>
      <c r="B1658" s="1332"/>
      <c r="C1658" s="2120" t="s">
        <v>611</v>
      </c>
      <c r="D1658" s="2111" t="s">
        <v>765</v>
      </c>
      <c r="E1658" s="1519">
        <v>0</v>
      </c>
      <c r="F1658" s="2229">
        <v>7839</v>
      </c>
      <c r="G1658" s="2228">
        <v>7838.68</v>
      </c>
      <c r="H1658" s="1517">
        <f t="shared" si="114"/>
        <v>0.99995917846664117</v>
      </c>
    </row>
    <row r="1659" spans="1:9" ht="54" customHeight="1">
      <c r="A1659" s="1246"/>
      <c r="B1659" s="1332"/>
      <c r="C1659" s="1370" t="s">
        <v>464</v>
      </c>
      <c r="D1659" s="2233" t="s">
        <v>581</v>
      </c>
      <c r="E1659" s="1295">
        <v>28950</v>
      </c>
      <c r="F1659" s="1363">
        <v>4917</v>
      </c>
      <c r="G1659" s="1362">
        <v>0</v>
      </c>
      <c r="H1659" s="1208">
        <f t="shared" si="114"/>
        <v>0</v>
      </c>
    </row>
    <row r="1660" spans="1:9" ht="40.5" customHeight="1">
      <c r="A1660" s="1246"/>
      <c r="B1660" s="1332"/>
      <c r="C1660" s="2126" t="s">
        <v>485</v>
      </c>
      <c r="D1660" s="2232" t="s">
        <v>484</v>
      </c>
      <c r="E1660" s="1519">
        <v>0</v>
      </c>
      <c r="F1660" s="2070">
        <v>12000</v>
      </c>
      <c r="G1660" s="1980">
        <v>12000</v>
      </c>
      <c r="H1660" s="1517">
        <f t="shared" si="114"/>
        <v>1</v>
      </c>
    </row>
    <row r="1661" spans="1:9" ht="56.25" customHeight="1">
      <c r="A1661" s="1246"/>
      <c r="B1661" s="1332"/>
      <c r="C1661" s="2231" t="s">
        <v>295</v>
      </c>
      <c r="D1661" s="2230" t="s">
        <v>848</v>
      </c>
      <c r="E1661" s="1519">
        <v>0</v>
      </c>
      <c r="F1661" s="2229">
        <v>941</v>
      </c>
      <c r="G1661" s="2228">
        <v>940.17</v>
      </c>
      <c r="H1661" s="1517">
        <f t="shared" si="114"/>
        <v>0.99911795961742822</v>
      </c>
    </row>
    <row r="1662" spans="1:9" ht="28.5" customHeight="1" thickBot="1">
      <c r="A1662" s="1246"/>
      <c r="B1662" s="1348"/>
      <c r="C1662" s="1443" t="s">
        <v>296</v>
      </c>
      <c r="D1662" s="2227" t="s">
        <v>574</v>
      </c>
      <c r="E1662" s="1364">
        <v>0</v>
      </c>
      <c r="F1662" s="1363">
        <v>8529</v>
      </c>
      <c r="G1662" s="1362">
        <v>8526.5</v>
      </c>
      <c r="H1662" s="1517">
        <f t="shared" si="114"/>
        <v>0.99970688240121941</v>
      </c>
    </row>
    <row r="1663" spans="1:9" ht="17.100000000000001" hidden="1" customHeight="1" thickBot="1">
      <c r="A1663" s="2226" t="s">
        <v>847</v>
      </c>
      <c r="B1663" s="2226"/>
      <c r="C1663" s="2225"/>
      <c r="D1663" s="2224" t="s">
        <v>846</v>
      </c>
      <c r="E1663" s="2223">
        <v>0</v>
      </c>
      <c r="F1663" s="2198"/>
      <c r="G1663" s="2197"/>
      <c r="H1663" s="1578" t="e">
        <f t="shared" si="114"/>
        <v>#DIV/0!</v>
      </c>
    </row>
    <row r="1664" spans="1:9" ht="17.100000000000001" hidden="1" customHeight="1" thickBot="1">
      <c r="A1664" s="1413"/>
      <c r="B1664" s="2215" t="s">
        <v>845</v>
      </c>
      <c r="C1664" s="2214"/>
      <c r="D1664" s="2213" t="s">
        <v>172</v>
      </c>
      <c r="E1664" s="1408">
        <v>0</v>
      </c>
      <c r="F1664" s="2198"/>
      <c r="G1664" s="2197"/>
      <c r="H1664" s="1578" t="e">
        <f t="shared" si="114"/>
        <v>#DIV/0!</v>
      </c>
    </row>
    <row r="1665" spans="1:8" ht="17.100000000000001" hidden="1" customHeight="1" thickBot="1">
      <c r="A1665" s="1413"/>
      <c r="B1665" s="5146"/>
      <c r="C1665" s="5148" t="s">
        <v>490</v>
      </c>
      <c r="D1665" s="5149"/>
      <c r="E1665" s="2012">
        <v>0</v>
      </c>
      <c r="F1665" s="2198"/>
      <c r="G1665" s="2197"/>
      <c r="H1665" s="1578" t="e">
        <f t="shared" si="114"/>
        <v>#DIV/0!</v>
      </c>
    </row>
    <row r="1666" spans="1:8" ht="17.100000000000001" hidden="1" customHeight="1" thickBot="1">
      <c r="A1666" s="1413"/>
      <c r="B1666" s="5126"/>
      <c r="C1666" s="5129" t="s">
        <v>514</v>
      </c>
      <c r="D1666" s="5130"/>
      <c r="E1666" s="1579">
        <v>0</v>
      </c>
      <c r="F1666" s="2198"/>
      <c r="G1666" s="2197"/>
      <c r="H1666" s="1578" t="e">
        <f t="shared" si="114"/>
        <v>#DIV/0!</v>
      </c>
    </row>
    <row r="1667" spans="1:8" ht="17.100000000000001" hidden="1" customHeight="1" thickBot="1">
      <c r="A1667" s="1413"/>
      <c r="B1667" s="5126"/>
      <c r="C1667" s="5131" t="s">
        <v>508</v>
      </c>
      <c r="D1667" s="5132"/>
      <c r="E1667" s="2222">
        <v>0</v>
      </c>
      <c r="F1667" s="2198"/>
      <c r="G1667" s="2197"/>
      <c r="H1667" s="1578" t="e">
        <f t="shared" si="114"/>
        <v>#DIV/0!</v>
      </c>
    </row>
    <row r="1668" spans="1:8" ht="17.100000000000001" hidden="1" customHeight="1" thickBot="1">
      <c r="A1668" s="1413"/>
      <c r="B1668" s="5126"/>
      <c r="C1668" s="2202" t="s">
        <v>505</v>
      </c>
      <c r="D1668" s="2220" t="s">
        <v>504</v>
      </c>
      <c r="E1668" s="1579">
        <v>0</v>
      </c>
      <c r="F1668" s="2198"/>
      <c r="G1668" s="2197"/>
      <c r="H1668" s="1578" t="e">
        <f t="shared" si="114"/>
        <v>#DIV/0!</v>
      </c>
    </row>
    <row r="1669" spans="1:8" ht="17.100000000000001" hidden="1" customHeight="1" thickBot="1">
      <c r="A1669" s="1413"/>
      <c r="B1669" s="5126"/>
      <c r="C1669" s="2202" t="s">
        <v>746</v>
      </c>
      <c r="D1669" s="2220" t="s">
        <v>726</v>
      </c>
      <c r="E1669" s="1579">
        <v>0</v>
      </c>
      <c r="F1669" s="2198"/>
      <c r="G1669" s="2197"/>
      <c r="H1669" s="1578" t="e">
        <f t="shared" si="114"/>
        <v>#DIV/0!</v>
      </c>
    </row>
    <row r="1670" spans="1:8" ht="17.100000000000001" hidden="1" customHeight="1" thickBot="1">
      <c r="A1670" s="1413"/>
      <c r="B1670" s="5126"/>
      <c r="C1670" s="2202"/>
      <c r="D1670" s="2219"/>
      <c r="E1670" s="1579"/>
      <c r="F1670" s="2198"/>
      <c r="G1670" s="2197"/>
      <c r="H1670" s="1578" t="e">
        <f t="shared" si="114"/>
        <v>#DIV/0!</v>
      </c>
    </row>
    <row r="1671" spans="1:8" ht="17.100000000000001" hidden="1" customHeight="1" thickBot="1">
      <c r="A1671" s="1413"/>
      <c r="B1671" s="5126"/>
      <c r="C1671" s="5135" t="s">
        <v>526</v>
      </c>
      <c r="D1671" s="5150"/>
      <c r="E1671" s="1579">
        <v>0</v>
      </c>
      <c r="F1671" s="2198"/>
      <c r="G1671" s="2197"/>
      <c r="H1671" s="1578" t="e">
        <f t="shared" si="114"/>
        <v>#DIV/0!</v>
      </c>
    </row>
    <row r="1672" spans="1:8" ht="17.100000000000001" hidden="1" customHeight="1" thickBot="1">
      <c r="A1672" s="1413"/>
      <c r="B1672" s="5126"/>
      <c r="C1672" s="2221" t="s">
        <v>844</v>
      </c>
      <c r="D1672" s="2220" t="s">
        <v>843</v>
      </c>
      <c r="E1672" s="1579">
        <v>0</v>
      </c>
      <c r="F1672" s="2198"/>
      <c r="G1672" s="2197"/>
      <c r="H1672" s="1578" t="e">
        <f t="shared" si="114"/>
        <v>#DIV/0!</v>
      </c>
    </row>
    <row r="1673" spans="1:8" ht="17.100000000000001" hidden="1" customHeight="1" thickBot="1">
      <c r="A1673" s="1413"/>
      <c r="B1673" s="5126"/>
      <c r="C1673" s="2202"/>
      <c r="D1673" s="2219"/>
      <c r="E1673" s="1579"/>
      <c r="F1673" s="2198"/>
      <c r="G1673" s="2197"/>
      <c r="H1673" s="1578" t="e">
        <f t="shared" si="114"/>
        <v>#DIV/0!</v>
      </c>
    </row>
    <row r="1674" spans="1:8" ht="17.100000000000001" hidden="1" customHeight="1" thickBot="1">
      <c r="A1674" s="1413"/>
      <c r="B1674" s="5126"/>
      <c r="C1674" s="5138" t="s">
        <v>842</v>
      </c>
      <c r="D1674" s="5151"/>
      <c r="E1674" s="2218">
        <v>0</v>
      </c>
      <c r="F1674" s="2209"/>
      <c r="G1674" s="2208"/>
      <c r="H1674" s="2207" t="e">
        <f t="shared" si="114"/>
        <v>#DIV/0!</v>
      </c>
    </row>
    <row r="1675" spans="1:8" ht="17.100000000000001" hidden="1" customHeight="1" thickBot="1">
      <c r="A1675" s="1413"/>
      <c r="B1675" s="5147"/>
      <c r="C1675" s="2217" t="s">
        <v>495</v>
      </c>
      <c r="D1675" s="2216" t="s">
        <v>494</v>
      </c>
      <c r="E1675" s="1688">
        <v>0</v>
      </c>
      <c r="F1675" s="2198"/>
      <c r="G1675" s="2197"/>
      <c r="H1675" s="1578" t="e">
        <f t="shared" si="114"/>
        <v>#DIV/0!</v>
      </c>
    </row>
    <row r="1676" spans="1:8" ht="17.100000000000001" hidden="1" customHeight="1" thickBot="1">
      <c r="A1676" s="1413"/>
      <c r="B1676" s="2215" t="s">
        <v>841</v>
      </c>
      <c r="C1676" s="2214"/>
      <c r="D1676" s="2213" t="s">
        <v>49</v>
      </c>
      <c r="E1676" s="1408">
        <v>0</v>
      </c>
      <c r="F1676" s="2198"/>
      <c r="G1676" s="2197"/>
      <c r="H1676" s="1578" t="e">
        <f t="shared" si="114"/>
        <v>#DIV/0!</v>
      </c>
    </row>
    <row r="1677" spans="1:8" ht="17.100000000000001" hidden="1" customHeight="1" thickBot="1">
      <c r="A1677" s="1413"/>
      <c r="B1677" s="5126"/>
      <c r="C1677" s="5127" t="s">
        <v>490</v>
      </c>
      <c r="D1677" s="5128"/>
      <c r="E1677" s="1581">
        <v>0</v>
      </c>
      <c r="F1677" s="2198"/>
      <c r="G1677" s="2197"/>
      <c r="H1677" s="1578" t="e">
        <f t="shared" si="114"/>
        <v>#DIV/0!</v>
      </c>
    </row>
    <row r="1678" spans="1:8" ht="17.100000000000001" hidden="1" customHeight="1" thickBot="1">
      <c r="A1678" s="1413"/>
      <c r="B1678" s="5126"/>
      <c r="C1678" s="5129" t="s">
        <v>514</v>
      </c>
      <c r="D1678" s="5130"/>
      <c r="E1678" s="1579">
        <v>0</v>
      </c>
      <c r="F1678" s="2198"/>
      <c r="G1678" s="2197"/>
      <c r="H1678" s="1578" t="e">
        <f t="shared" si="114"/>
        <v>#DIV/0!</v>
      </c>
    </row>
    <row r="1679" spans="1:8" ht="17.100000000000001" hidden="1" customHeight="1" thickBot="1">
      <c r="A1679" s="1413"/>
      <c r="B1679" s="5126"/>
      <c r="C1679" s="5131" t="s">
        <v>508</v>
      </c>
      <c r="D1679" s="5132"/>
      <c r="E1679" s="2212">
        <v>0</v>
      </c>
      <c r="F1679" s="2209"/>
      <c r="G1679" s="2208"/>
      <c r="H1679" s="2207" t="e">
        <f t="shared" si="114"/>
        <v>#DIV/0!</v>
      </c>
    </row>
    <row r="1680" spans="1:8" ht="17.100000000000001" hidden="1" customHeight="1" thickBot="1">
      <c r="A1680" s="1413"/>
      <c r="B1680" s="5126"/>
      <c r="C1680" s="2211" t="s">
        <v>505</v>
      </c>
      <c r="D1680" s="2210" t="s">
        <v>504</v>
      </c>
      <c r="E1680" s="2128">
        <v>0</v>
      </c>
      <c r="F1680" s="2209"/>
      <c r="G1680" s="2208"/>
      <c r="H1680" s="2207" t="e">
        <f t="shared" si="114"/>
        <v>#DIV/0!</v>
      </c>
    </row>
    <row r="1681" spans="1:8" ht="17.100000000000001" hidden="1" customHeight="1" thickBot="1">
      <c r="A1681" s="1413"/>
      <c r="B1681" s="1844"/>
      <c r="C1681" s="5133"/>
      <c r="D1681" s="5134"/>
      <c r="E1681" s="2128"/>
      <c r="F1681" s="2079"/>
      <c r="G1681" s="1575"/>
      <c r="H1681" s="2207" t="e">
        <f t="shared" si="114"/>
        <v>#DIV/0!</v>
      </c>
    </row>
    <row r="1682" spans="1:8" ht="17.100000000000001" hidden="1" customHeight="1" thickBot="1">
      <c r="A1682" s="1413"/>
      <c r="B1682" s="1844"/>
      <c r="C1682" s="5135" t="s">
        <v>822</v>
      </c>
      <c r="D1682" s="5130"/>
      <c r="E1682" s="1579">
        <v>0</v>
      </c>
      <c r="F1682" s="2198"/>
      <c r="G1682" s="2197"/>
      <c r="H1682" s="1578" t="e">
        <f t="shared" si="114"/>
        <v>#DIV/0!</v>
      </c>
    </row>
    <row r="1683" spans="1:8" ht="39" hidden="1" customHeight="1" thickBot="1">
      <c r="A1683" s="1413"/>
      <c r="B1683" s="1844"/>
      <c r="C1683" s="2206" t="s">
        <v>840</v>
      </c>
      <c r="D1683" s="2204" t="s">
        <v>839</v>
      </c>
      <c r="E1683" s="2205">
        <v>0</v>
      </c>
      <c r="F1683" s="2198"/>
      <c r="G1683" s="2197"/>
      <c r="H1683" s="1578" t="e">
        <f t="shared" si="114"/>
        <v>#DIV/0!</v>
      </c>
    </row>
    <row r="1684" spans="1:8" ht="39" hidden="1" customHeight="1" thickBot="1">
      <c r="A1684" s="1413"/>
      <c r="B1684" s="1844"/>
      <c r="C1684" s="2206" t="s">
        <v>838</v>
      </c>
      <c r="D1684" s="2204" t="s">
        <v>837</v>
      </c>
      <c r="E1684" s="2205">
        <v>0</v>
      </c>
      <c r="F1684" s="2198"/>
      <c r="G1684" s="2197"/>
      <c r="H1684" s="1578" t="e">
        <f t="shared" si="114"/>
        <v>#DIV/0!</v>
      </c>
    </row>
    <row r="1685" spans="1:8" ht="14.25" hidden="1" customHeight="1" thickBot="1">
      <c r="A1685" s="1413"/>
      <c r="B1685" s="1844"/>
      <c r="C1685" s="1844"/>
      <c r="D1685" s="2204"/>
      <c r="E1685" s="1579"/>
      <c r="F1685" s="2198"/>
      <c r="G1685" s="2197"/>
      <c r="H1685" s="1578" t="e">
        <f t="shared" si="114"/>
        <v>#DIV/0!</v>
      </c>
    </row>
    <row r="1686" spans="1:8" ht="17.25" hidden="1" customHeight="1" thickBot="1">
      <c r="A1686" s="1413"/>
      <c r="B1686" s="1844"/>
      <c r="C1686" s="5136" t="s">
        <v>487</v>
      </c>
      <c r="D1686" s="5137"/>
      <c r="E1686" s="2203">
        <v>0</v>
      </c>
      <c r="F1686" s="2198"/>
      <c r="G1686" s="2197"/>
      <c r="H1686" s="1578" t="e">
        <f t="shared" si="114"/>
        <v>#DIV/0!</v>
      </c>
    </row>
    <row r="1687" spans="1:8" ht="17.25" hidden="1" customHeight="1" thickBot="1">
      <c r="A1687" s="1413"/>
      <c r="B1687" s="1844"/>
      <c r="C1687" s="5138" t="s">
        <v>486</v>
      </c>
      <c r="D1687" s="5139"/>
      <c r="E1687" s="1579">
        <v>0</v>
      </c>
      <c r="F1687" s="2198"/>
      <c r="G1687" s="2197"/>
      <c r="H1687" s="1578" t="e">
        <f t="shared" si="114"/>
        <v>#DIV/0!</v>
      </c>
    </row>
    <row r="1688" spans="1:8" ht="39" hidden="1" customHeight="1" thickBot="1">
      <c r="A1688" s="1413"/>
      <c r="B1688" s="1844"/>
      <c r="C1688" s="2202" t="s">
        <v>569</v>
      </c>
      <c r="D1688" s="2201" t="s">
        <v>568</v>
      </c>
      <c r="E1688" s="1579">
        <v>0</v>
      </c>
      <c r="F1688" s="2198"/>
      <c r="G1688" s="2197"/>
      <c r="H1688" s="1578" t="e">
        <f t="shared" si="114"/>
        <v>#DIV/0!</v>
      </c>
    </row>
    <row r="1689" spans="1:8" ht="42" hidden="1" customHeight="1" thickBot="1">
      <c r="A1689" s="1413"/>
      <c r="B1689" s="1844"/>
      <c r="C1689" s="2200" t="s">
        <v>751</v>
      </c>
      <c r="D1689" s="2199" t="s">
        <v>785</v>
      </c>
      <c r="E1689" s="1579">
        <v>0</v>
      </c>
      <c r="F1689" s="2198"/>
      <c r="G1689" s="2197"/>
      <c r="H1689" s="2196" t="e">
        <f t="shared" si="114"/>
        <v>#DIV/0!</v>
      </c>
    </row>
    <row r="1690" spans="1:8" s="1421" customFormat="1" ht="17.100000000000001" customHeight="1" thickBot="1">
      <c r="A1690" s="1345" t="s">
        <v>836</v>
      </c>
      <c r="B1690" s="1345"/>
      <c r="C1690" s="2195"/>
      <c r="D1690" s="2194" t="s">
        <v>835</v>
      </c>
      <c r="E1690" s="1224">
        <f>SUM(E1691,E1710,E1722,E1730,E1738,E1755,E1759,E1772,E1777,E1792)</f>
        <v>117100829</v>
      </c>
      <c r="F1690" s="1224">
        <f>SUM(F1691,F1710,F1722,F1730,F1738,F1755,F1759,F1772,F1777,F1792)</f>
        <v>144431333</v>
      </c>
      <c r="G1690" s="1223">
        <f>SUM(G1691,G1710,G1722,G1730,G1738,G1755,G1759,G1772,G1777,G1792)</f>
        <v>126783331.87999998</v>
      </c>
      <c r="H1690" s="1222">
        <f t="shared" si="114"/>
        <v>0.87781043937329017</v>
      </c>
    </row>
    <row r="1691" spans="1:8" s="1421" customFormat="1" ht="17.100000000000001" customHeight="1" thickBot="1">
      <c r="A1691" s="1246"/>
      <c r="B1691" s="2193" t="s">
        <v>834</v>
      </c>
      <c r="C1691" s="1447"/>
      <c r="D1691" s="1837" t="s">
        <v>298</v>
      </c>
      <c r="E1691" s="1316">
        <f>SUM(E1692,E1701)</f>
        <v>83037325</v>
      </c>
      <c r="F1691" s="1316">
        <f>SUM(F1692,F1701)</f>
        <v>96350700</v>
      </c>
      <c r="G1691" s="1315">
        <f>SUM(G1692,G1701)</f>
        <v>82201362.75</v>
      </c>
      <c r="H1691" s="1254">
        <f t="shared" si="114"/>
        <v>0.8531475407028698</v>
      </c>
    </row>
    <row r="1692" spans="1:8" s="1421" customFormat="1" ht="17.100000000000001" customHeight="1">
      <c r="A1692" s="1246"/>
      <c r="B1692" s="2179"/>
      <c r="C1692" s="5140" t="s">
        <v>490</v>
      </c>
      <c r="D1692" s="5141"/>
      <c r="E1692" s="1552">
        <f>SUM(E1693,E1697)</f>
        <v>2642880</v>
      </c>
      <c r="F1692" s="1552">
        <f>SUM(F1693,F1697)</f>
        <v>7619287</v>
      </c>
      <c r="G1692" s="1551">
        <f>SUM(G1693,G1697)</f>
        <v>7551269.4499999993</v>
      </c>
      <c r="H1692" s="1237">
        <f t="shared" si="114"/>
        <v>0.99107297703840258</v>
      </c>
    </row>
    <row r="1693" spans="1:8" s="1421" customFormat="1" ht="17.100000000000001" customHeight="1">
      <c r="A1693" s="1246"/>
      <c r="B1693" s="2179"/>
      <c r="C1693" s="5112" t="s">
        <v>514</v>
      </c>
      <c r="D1693" s="5113"/>
      <c r="E1693" s="1364">
        <f t="shared" ref="E1693:G1694" si="115">SUM(E1694)</f>
        <v>0</v>
      </c>
      <c r="F1693" s="1364">
        <f t="shared" si="115"/>
        <v>6581773</v>
      </c>
      <c r="G1693" s="1367">
        <f t="shared" si="115"/>
        <v>6581772.5999999996</v>
      </c>
      <c r="H1693" s="2192">
        <f t="shared" si="114"/>
        <v>0.99999993922610209</v>
      </c>
    </row>
    <row r="1694" spans="1:8" s="1421" customFormat="1" ht="17.100000000000001" customHeight="1">
      <c r="A1694" s="1246"/>
      <c r="B1694" s="2179"/>
      <c r="C1694" s="5114" t="s">
        <v>508</v>
      </c>
      <c r="D1694" s="5115"/>
      <c r="E1694" s="1538">
        <f t="shared" si="115"/>
        <v>0</v>
      </c>
      <c r="F1694" s="1538">
        <f t="shared" si="115"/>
        <v>6581773</v>
      </c>
      <c r="G1694" s="1537">
        <f t="shared" si="115"/>
        <v>6581772.5999999996</v>
      </c>
      <c r="H1694" s="1536">
        <f t="shared" si="114"/>
        <v>0.99999993922610209</v>
      </c>
    </row>
    <row r="1695" spans="1:8" s="1421" customFormat="1" ht="27" customHeight="1">
      <c r="A1695" s="1246"/>
      <c r="B1695" s="2179"/>
      <c r="C1695" s="2191" t="s">
        <v>826</v>
      </c>
      <c r="D1695" s="2190" t="s">
        <v>825</v>
      </c>
      <c r="E1695" s="1295">
        <v>0</v>
      </c>
      <c r="F1695" s="1295">
        <v>6581773</v>
      </c>
      <c r="G1695" s="1294">
        <v>6581772.5999999996</v>
      </c>
      <c r="H1695" s="2134">
        <f t="shared" si="114"/>
        <v>0.99999993922610209</v>
      </c>
    </row>
    <row r="1696" spans="1:8" s="1421" customFormat="1" ht="15.75" customHeight="1">
      <c r="A1696" s="1369"/>
      <c r="B1696" s="2189"/>
      <c r="C1696" s="1369"/>
      <c r="D1696" s="2111"/>
      <c r="E1696" s="1295"/>
      <c r="F1696" s="1295"/>
      <c r="G1696" s="1294"/>
      <c r="H1696" s="2134"/>
    </row>
    <row r="1697" spans="1:8" s="1421" customFormat="1" ht="17.100000000000001" customHeight="1">
      <c r="A1697" s="1246"/>
      <c r="B1697" s="2179"/>
      <c r="C1697" s="5116" t="s">
        <v>822</v>
      </c>
      <c r="D1697" s="5117"/>
      <c r="E1697" s="2178">
        <f>SUM(E1699)</f>
        <v>2642880</v>
      </c>
      <c r="F1697" s="2178">
        <f>SUM(F1699)</f>
        <v>1037514</v>
      </c>
      <c r="G1697" s="2160">
        <f>SUM(G1699)</f>
        <v>969496.85</v>
      </c>
      <c r="H1697" s="2134">
        <f>G1697/F1697</f>
        <v>0.93444218584038385</v>
      </c>
    </row>
    <row r="1698" spans="1:8" s="1421" customFormat="1" ht="71.25" hidden="1" customHeight="1">
      <c r="A1698" s="1246"/>
      <c r="B1698" s="2179"/>
      <c r="C1698" s="2188" t="s">
        <v>350</v>
      </c>
      <c r="D1698" s="2187" t="s">
        <v>833</v>
      </c>
      <c r="E1698" s="2178">
        <v>0</v>
      </c>
      <c r="F1698" s="2161"/>
      <c r="G1698" s="2135"/>
      <c r="H1698" s="2134" t="e">
        <f>G1698/F1698</f>
        <v>#DIV/0!</v>
      </c>
    </row>
    <row r="1699" spans="1:8" s="1421" customFormat="1" ht="39.75" customHeight="1">
      <c r="A1699" s="1332"/>
      <c r="B1699" s="2179"/>
      <c r="C1699" s="2186" t="s">
        <v>807</v>
      </c>
      <c r="D1699" s="2185" t="s">
        <v>806</v>
      </c>
      <c r="E1699" s="2178">
        <v>2642880</v>
      </c>
      <c r="F1699" s="2161">
        <v>1037514</v>
      </c>
      <c r="G1699" s="2135">
        <v>969496.85</v>
      </c>
      <c r="H1699" s="2134">
        <f>G1699/F1699</f>
        <v>0.93444218584038385</v>
      </c>
    </row>
    <row r="1700" spans="1:8" s="1421" customFormat="1" ht="17.100000000000001" customHeight="1">
      <c r="A1700" s="1246"/>
      <c r="B1700" s="2184"/>
      <c r="C1700" s="2183"/>
      <c r="D1700" s="2182"/>
      <c r="E1700" s="2165"/>
      <c r="F1700" s="1418"/>
      <c r="G1700" s="1417"/>
      <c r="H1700" s="1416"/>
    </row>
    <row r="1701" spans="1:8" s="1421" customFormat="1" ht="17.100000000000001" customHeight="1">
      <c r="A1701" s="1246"/>
      <c r="B1701" s="2179"/>
      <c r="C1701" s="5118" t="s">
        <v>487</v>
      </c>
      <c r="D1701" s="5119"/>
      <c r="E1701" s="2181">
        <f>SUM(E1702)</f>
        <v>80394445</v>
      </c>
      <c r="F1701" s="2181">
        <f>SUM(F1702)</f>
        <v>88731413</v>
      </c>
      <c r="G1701" s="2180">
        <f>SUM(G1702)</f>
        <v>74650093.299999997</v>
      </c>
      <c r="H1701" s="2159">
        <f t="shared" ref="H1701:H1717" si="116">G1701/F1701</f>
        <v>0.84130400695861784</v>
      </c>
    </row>
    <row r="1702" spans="1:8" s="1421" customFormat="1" ht="17.100000000000001" customHeight="1">
      <c r="A1702" s="1246"/>
      <c r="B1702" s="2179"/>
      <c r="C1702" s="5120" t="s">
        <v>486</v>
      </c>
      <c r="D1702" s="5121"/>
      <c r="E1702" s="2178">
        <f>SUM(E1703:E1705)</f>
        <v>80394445</v>
      </c>
      <c r="F1702" s="2178">
        <f>SUM(F1703:F1705)</f>
        <v>88731413</v>
      </c>
      <c r="G1702" s="2160">
        <f>SUM(G1703:G1705)</f>
        <v>74650093.299999997</v>
      </c>
      <c r="H1702" s="2134">
        <f t="shared" si="116"/>
        <v>0.84130400695861784</v>
      </c>
    </row>
    <row r="1703" spans="1:8" s="1421" customFormat="1" ht="52.5" customHeight="1">
      <c r="A1703" s="1246"/>
      <c r="B1703" s="2175"/>
      <c r="C1703" s="2177" t="s">
        <v>611</v>
      </c>
      <c r="D1703" s="2176" t="s">
        <v>765</v>
      </c>
      <c r="E1703" s="1519">
        <v>6435646</v>
      </c>
      <c r="F1703" s="2059">
        <v>3399245</v>
      </c>
      <c r="G1703" s="1512">
        <v>3159204.35</v>
      </c>
      <c r="H1703" s="1517">
        <f t="shared" si="116"/>
        <v>0.92938412794605862</v>
      </c>
    </row>
    <row r="1704" spans="1:8" s="1421" customFormat="1" ht="41.25" customHeight="1">
      <c r="A1704" s="1246"/>
      <c r="B1704" s="2175"/>
      <c r="C1704" s="2120" t="s">
        <v>569</v>
      </c>
      <c r="D1704" s="2174" t="s">
        <v>568</v>
      </c>
      <c r="E1704" s="1519">
        <v>73958799</v>
      </c>
      <c r="F1704" s="2059">
        <v>84439199</v>
      </c>
      <c r="G1704" s="1512">
        <v>70597920.400000006</v>
      </c>
      <c r="H1704" s="1517">
        <f t="shared" si="116"/>
        <v>0.83607993960245885</v>
      </c>
    </row>
    <row r="1705" spans="1:8" s="1421" customFormat="1" ht="26.25" customHeight="1" thickBot="1">
      <c r="A1705" s="1246"/>
      <c r="B1705" s="2166"/>
      <c r="C1705" s="1443" t="s">
        <v>296</v>
      </c>
      <c r="D1705" s="1395" t="s">
        <v>574</v>
      </c>
      <c r="E1705" s="1519">
        <v>0</v>
      </c>
      <c r="F1705" s="2059">
        <v>892969</v>
      </c>
      <c r="G1705" s="1512">
        <v>892968.55</v>
      </c>
      <c r="H1705" s="1517">
        <f t="shared" si="116"/>
        <v>0.99999949606313321</v>
      </c>
    </row>
    <row r="1706" spans="1:8" ht="15" hidden="1" customHeight="1" thickBot="1">
      <c r="A1706" s="1413"/>
      <c r="B1706" s="1328" t="s">
        <v>832</v>
      </c>
      <c r="C1706" s="1327"/>
      <c r="D1706" s="1326" t="s">
        <v>831</v>
      </c>
      <c r="E1706" s="1408">
        <v>0</v>
      </c>
      <c r="F1706" s="2079"/>
      <c r="G1706" s="1575"/>
      <c r="H1706" s="1578" t="e">
        <f t="shared" si="116"/>
        <v>#DIV/0!</v>
      </c>
    </row>
    <row r="1707" spans="1:8" ht="18.75" hidden="1" customHeight="1" thickBot="1">
      <c r="A1707" s="1413"/>
      <c r="B1707" s="2173"/>
      <c r="C1707" s="5122" t="s">
        <v>487</v>
      </c>
      <c r="D1707" s="5123"/>
      <c r="E1707" s="1579">
        <v>0</v>
      </c>
      <c r="F1707" s="2079"/>
      <c r="G1707" s="1575"/>
      <c r="H1707" s="1578" t="e">
        <f t="shared" si="116"/>
        <v>#DIV/0!</v>
      </c>
    </row>
    <row r="1708" spans="1:8" ht="15.75" hidden="1" customHeight="1" thickBot="1">
      <c r="A1708" s="1413"/>
      <c r="B1708" s="2173"/>
      <c r="C1708" s="5124" t="s">
        <v>830</v>
      </c>
      <c r="D1708" s="5125"/>
      <c r="E1708" s="1579">
        <v>0</v>
      </c>
      <c r="F1708" s="2079"/>
      <c r="G1708" s="1575"/>
      <c r="H1708" s="1578" t="e">
        <f t="shared" si="116"/>
        <v>#DIV/0!</v>
      </c>
    </row>
    <row r="1709" spans="1:8" ht="39.75" hidden="1" customHeight="1" thickBot="1">
      <c r="A1709" s="1413"/>
      <c r="B1709" s="2173"/>
      <c r="C1709" s="2172" t="s">
        <v>829</v>
      </c>
      <c r="D1709" s="2171" t="s">
        <v>828</v>
      </c>
      <c r="E1709" s="2128">
        <v>0</v>
      </c>
      <c r="F1709" s="2079"/>
      <c r="G1709" s="1575"/>
      <c r="H1709" s="2127" t="e">
        <f t="shared" si="116"/>
        <v>#DIV/0!</v>
      </c>
    </row>
    <row r="1710" spans="1:8" s="1421" customFormat="1" ht="15" customHeight="1" thickBot="1">
      <c r="A1710" s="1246"/>
      <c r="B1710" s="2104" t="s">
        <v>827</v>
      </c>
      <c r="C1710" s="1340"/>
      <c r="D1710" s="1339" t="s">
        <v>306</v>
      </c>
      <c r="E1710" s="1316">
        <f>SUM(E1711,E1719)</f>
        <v>6340245</v>
      </c>
      <c r="F1710" s="1316">
        <f>SUM(F1711,F1719)</f>
        <v>9978061</v>
      </c>
      <c r="G1710" s="1315">
        <f>SUM(G1711,G1719)</f>
        <v>8854635.3200000003</v>
      </c>
      <c r="H1710" s="1254">
        <f t="shared" si="116"/>
        <v>0.8874104217242208</v>
      </c>
    </row>
    <row r="1711" spans="1:8" s="1421" customFormat="1" ht="15">
      <c r="A1711" s="1246"/>
      <c r="B1711" s="1472"/>
      <c r="C1711" s="5105" t="s">
        <v>490</v>
      </c>
      <c r="D1711" s="5086"/>
      <c r="E1711" s="2152">
        <f>SUM(E1716)</f>
        <v>30000</v>
      </c>
      <c r="F1711" s="2152">
        <f>SUM(F1716)</f>
        <v>30000</v>
      </c>
      <c r="G1711" s="2151">
        <f>SUM(G1716)</f>
        <v>29874.46</v>
      </c>
      <c r="H1711" s="1237">
        <f t="shared" si="116"/>
        <v>0.99581533333333327</v>
      </c>
    </row>
    <row r="1712" spans="1:8" s="1421" customFormat="1" ht="12.75" hidden="1" customHeight="1" thickBot="1">
      <c r="A1712" s="1246"/>
      <c r="B1712" s="1472"/>
      <c r="C1712" s="5091" t="s">
        <v>514</v>
      </c>
      <c r="D1712" s="5091"/>
      <c r="E1712" s="2170">
        <v>0</v>
      </c>
      <c r="F1712" s="2170">
        <v>0</v>
      </c>
      <c r="G1712" s="2169">
        <v>0</v>
      </c>
      <c r="H1712" s="1517" t="e">
        <f t="shared" si="116"/>
        <v>#DIV/0!</v>
      </c>
    </row>
    <row r="1713" spans="1:8" s="1421" customFormat="1" ht="12.75" hidden="1" customHeight="1">
      <c r="A1713" s="1246"/>
      <c r="B1713" s="1472"/>
      <c r="C1713" s="5096" t="s">
        <v>508</v>
      </c>
      <c r="D1713" s="5096"/>
      <c r="E1713" s="2170">
        <v>0</v>
      </c>
      <c r="F1713" s="2170">
        <v>0</v>
      </c>
      <c r="G1713" s="2169">
        <v>0</v>
      </c>
      <c r="H1713" s="1517" t="e">
        <f t="shared" si="116"/>
        <v>#DIV/0!</v>
      </c>
    </row>
    <row r="1714" spans="1:8" s="1421" customFormat="1" ht="25.5" hidden="1" customHeight="1">
      <c r="A1714" s="1246"/>
      <c r="B1714" s="1472"/>
      <c r="C1714" s="2140" t="s">
        <v>826</v>
      </c>
      <c r="D1714" s="1365" t="s">
        <v>825</v>
      </c>
      <c r="E1714" s="2170">
        <v>0</v>
      </c>
      <c r="F1714" s="2170">
        <v>0</v>
      </c>
      <c r="G1714" s="2169">
        <v>0</v>
      </c>
      <c r="H1714" s="1517" t="e">
        <f t="shared" si="116"/>
        <v>#DIV/0!</v>
      </c>
    </row>
    <row r="1715" spans="1:8" s="1421" customFormat="1" ht="15" hidden="1" customHeight="1">
      <c r="A1715" s="1246"/>
      <c r="B1715" s="1472"/>
      <c r="C1715" s="2153"/>
      <c r="D1715" s="2108"/>
      <c r="E1715" s="2152"/>
      <c r="F1715" s="2152"/>
      <c r="G1715" s="2151"/>
      <c r="H1715" s="1517" t="e">
        <f t="shared" si="116"/>
        <v>#DIV/0!</v>
      </c>
    </row>
    <row r="1716" spans="1:8" s="1421" customFormat="1" ht="15">
      <c r="A1716" s="1246"/>
      <c r="B1716" s="1472"/>
      <c r="C1716" s="5106" t="s">
        <v>822</v>
      </c>
      <c r="D1716" s="5107"/>
      <c r="E1716" s="2155">
        <f>SUM(E1717)</f>
        <v>30000</v>
      </c>
      <c r="F1716" s="2155">
        <f>SUM(F1717)</f>
        <v>30000</v>
      </c>
      <c r="G1716" s="2154">
        <f>SUM(G1717)</f>
        <v>29874.46</v>
      </c>
      <c r="H1716" s="1517">
        <f t="shared" si="116"/>
        <v>0.99581533333333327</v>
      </c>
    </row>
    <row r="1717" spans="1:8" s="1421" customFormat="1" ht="33.75" customHeight="1">
      <c r="A1717" s="1246"/>
      <c r="B1717" s="1472"/>
      <c r="C1717" s="2157" t="s">
        <v>807</v>
      </c>
      <c r="D1717" s="2156" t="s">
        <v>806</v>
      </c>
      <c r="E1717" s="2168">
        <v>30000</v>
      </c>
      <c r="F1717" s="2161">
        <v>30000</v>
      </c>
      <c r="G1717" s="2135">
        <v>29874.46</v>
      </c>
      <c r="H1717" s="2134">
        <f t="shared" si="116"/>
        <v>0.99581533333333327</v>
      </c>
    </row>
    <row r="1718" spans="1:8" s="1421" customFormat="1" ht="15">
      <c r="A1718" s="1332"/>
      <c r="B1718" s="1472"/>
      <c r="C1718" s="2167"/>
      <c r="D1718" s="1506"/>
      <c r="E1718" s="1505"/>
      <c r="F1718" s="2161"/>
      <c r="G1718" s="2135"/>
      <c r="H1718" s="2134"/>
    </row>
    <row r="1719" spans="1:8" s="1421" customFormat="1" ht="12.75" customHeight="1">
      <c r="A1719" s="1332"/>
      <c r="B1719" s="1472"/>
      <c r="C1719" s="5030" t="s">
        <v>487</v>
      </c>
      <c r="D1719" s="5030"/>
      <c r="E1719" s="1253">
        <f t="shared" ref="E1719:G1720" si="117">SUM(E1720)</f>
        <v>6310245</v>
      </c>
      <c r="F1719" s="1253">
        <f t="shared" si="117"/>
        <v>9948061</v>
      </c>
      <c r="G1719" s="1252">
        <f t="shared" si="117"/>
        <v>8824760.8599999994</v>
      </c>
      <c r="H1719" s="1237">
        <f t="shared" ref="H1719:H1725" si="118">G1719/F1719</f>
        <v>0.88708350903759026</v>
      </c>
    </row>
    <row r="1720" spans="1:8" s="1421" customFormat="1" ht="12.75" customHeight="1">
      <c r="A1720" s="1246"/>
      <c r="B1720" s="1472"/>
      <c r="C1720" s="5109" t="s">
        <v>486</v>
      </c>
      <c r="D1720" s="5109"/>
      <c r="E1720" s="2125">
        <f t="shared" si="117"/>
        <v>6310245</v>
      </c>
      <c r="F1720" s="2125">
        <f t="shared" si="117"/>
        <v>9948061</v>
      </c>
      <c r="G1720" s="2158">
        <f t="shared" si="117"/>
        <v>8824760.8599999994</v>
      </c>
      <c r="H1720" s="1517">
        <f t="shared" si="118"/>
        <v>0.88708350903759026</v>
      </c>
    </row>
    <row r="1721" spans="1:8" s="1421" customFormat="1" ht="39" thickBot="1">
      <c r="A1721" s="1246"/>
      <c r="B1721" s="1472"/>
      <c r="C1721" s="1667" t="s">
        <v>569</v>
      </c>
      <c r="D1721" s="1666" t="s">
        <v>568</v>
      </c>
      <c r="E1721" s="1228">
        <v>6310245</v>
      </c>
      <c r="F1721" s="2059">
        <v>9948061</v>
      </c>
      <c r="G1721" s="1512">
        <v>8824760.8599999994</v>
      </c>
      <c r="H1721" s="2124">
        <f t="shared" si="118"/>
        <v>0.88708350903759026</v>
      </c>
    </row>
    <row r="1722" spans="1:8" s="1421" customFormat="1" ht="17.100000000000001" customHeight="1" thickBot="1">
      <c r="A1722" s="1246"/>
      <c r="B1722" s="2104" t="s">
        <v>824</v>
      </c>
      <c r="C1722" s="1340"/>
      <c r="D1722" s="1339" t="s">
        <v>307</v>
      </c>
      <c r="E1722" s="1316">
        <f>SUM(E1723,E1727)</f>
        <v>3408973</v>
      </c>
      <c r="F1722" s="1316">
        <f>SUM(F1723,F1727)</f>
        <v>4195003</v>
      </c>
      <c r="G1722" s="1315">
        <f>SUM(G1723,G1727)</f>
        <v>2714337.41</v>
      </c>
      <c r="H1722" s="1254">
        <f t="shared" si="118"/>
        <v>0.64704063620455099</v>
      </c>
    </row>
    <row r="1723" spans="1:8" s="1421" customFormat="1" ht="15">
      <c r="A1723" s="1246"/>
      <c r="B1723" s="2166"/>
      <c r="C1723" s="5105" t="s">
        <v>490</v>
      </c>
      <c r="D1723" s="5086"/>
      <c r="E1723" s="2152">
        <f t="shared" ref="E1723:G1724" si="119">SUM(E1724)</f>
        <v>550000</v>
      </c>
      <c r="F1723" s="2152">
        <f t="shared" si="119"/>
        <v>550000</v>
      </c>
      <c r="G1723" s="2151">
        <f t="shared" si="119"/>
        <v>550000</v>
      </c>
      <c r="H1723" s="1237">
        <f t="shared" si="118"/>
        <v>1</v>
      </c>
    </row>
    <row r="1724" spans="1:8" s="1421" customFormat="1" ht="15">
      <c r="A1724" s="1246"/>
      <c r="B1724" s="2166"/>
      <c r="C1724" s="5106" t="s">
        <v>822</v>
      </c>
      <c r="D1724" s="5107"/>
      <c r="E1724" s="2155">
        <f t="shared" si="119"/>
        <v>550000</v>
      </c>
      <c r="F1724" s="2155">
        <f t="shared" si="119"/>
        <v>550000</v>
      </c>
      <c r="G1724" s="2154">
        <f t="shared" si="119"/>
        <v>550000</v>
      </c>
      <c r="H1724" s="1517">
        <f t="shared" si="118"/>
        <v>1</v>
      </c>
    </row>
    <row r="1725" spans="1:8" s="1421" customFormat="1" ht="34.5" customHeight="1">
      <c r="A1725" s="1246"/>
      <c r="B1725" s="2166"/>
      <c r="C1725" s="2157" t="s">
        <v>807</v>
      </c>
      <c r="D1725" s="2156" t="s">
        <v>806</v>
      </c>
      <c r="E1725" s="2155">
        <v>550000</v>
      </c>
      <c r="F1725" s="2059">
        <v>550000</v>
      </c>
      <c r="G1725" s="1512">
        <v>550000</v>
      </c>
      <c r="H1725" s="1517">
        <f t="shared" si="118"/>
        <v>1</v>
      </c>
    </row>
    <row r="1726" spans="1:8" ht="15">
      <c r="A1726" s="1369"/>
      <c r="B1726" s="2165"/>
      <c r="C1726" s="2164"/>
      <c r="D1726" s="2163"/>
      <c r="E1726" s="2162"/>
      <c r="F1726" s="2161"/>
      <c r="G1726" s="2160"/>
      <c r="H1726" s="2134"/>
    </row>
    <row r="1727" spans="1:8" s="1421" customFormat="1">
      <c r="A1727" s="1246"/>
      <c r="B1727" s="4863"/>
      <c r="C1727" s="5110" t="s">
        <v>487</v>
      </c>
      <c r="D1727" s="5111"/>
      <c r="E1727" s="1253">
        <f t="shared" ref="E1727:G1728" si="120">SUM(E1728)</f>
        <v>2858973</v>
      </c>
      <c r="F1727" s="1253">
        <f t="shared" si="120"/>
        <v>3645003</v>
      </c>
      <c r="G1727" s="1252">
        <f t="shared" si="120"/>
        <v>2164337.41</v>
      </c>
      <c r="H1727" s="2159">
        <f t="shared" ref="H1727:H1742" si="121">G1727/F1727</f>
        <v>0.59378206547429457</v>
      </c>
    </row>
    <row r="1728" spans="1:8" s="1421" customFormat="1">
      <c r="A1728" s="1246"/>
      <c r="B1728" s="4863"/>
      <c r="C1728" s="5104" t="s">
        <v>486</v>
      </c>
      <c r="D1728" s="5104"/>
      <c r="E1728" s="2125">
        <f t="shared" si="120"/>
        <v>2858973</v>
      </c>
      <c r="F1728" s="2125">
        <f t="shared" si="120"/>
        <v>3645003</v>
      </c>
      <c r="G1728" s="2158">
        <f t="shared" si="120"/>
        <v>2164337.41</v>
      </c>
      <c r="H1728" s="1517">
        <f t="shared" si="121"/>
        <v>0.59378206547429457</v>
      </c>
    </row>
    <row r="1729" spans="1:8" s="1421" customFormat="1" ht="41.25" customHeight="1" thickBot="1">
      <c r="A1729" s="1246"/>
      <c r="B1729" s="4983"/>
      <c r="C1729" s="2150" t="s">
        <v>569</v>
      </c>
      <c r="D1729" s="2136" t="s">
        <v>568</v>
      </c>
      <c r="E1729" s="1228">
        <v>2858973</v>
      </c>
      <c r="F1729" s="1227">
        <v>3645003</v>
      </c>
      <c r="G1729" s="1226">
        <v>2164337.41</v>
      </c>
      <c r="H1729" s="1199">
        <f t="shared" si="121"/>
        <v>0.59378206547429457</v>
      </c>
    </row>
    <row r="1730" spans="1:8" s="1421" customFormat="1" ht="18" customHeight="1" thickBot="1">
      <c r="A1730" s="1332"/>
      <c r="B1730" s="1475" t="s">
        <v>823</v>
      </c>
      <c r="C1730" s="1474"/>
      <c r="D1730" s="1473" t="s">
        <v>308</v>
      </c>
      <c r="E1730" s="1482">
        <f>SUM(E1735)</f>
        <v>783954</v>
      </c>
      <c r="F1730" s="1482">
        <f>SUM(F1735)</f>
        <v>1821028</v>
      </c>
      <c r="G1730" s="1481">
        <f>SUM(G1735)</f>
        <v>1805721.99</v>
      </c>
      <c r="H1730" s="1480">
        <f t="shared" si="121"/>
        <v>0.99159485191880625</v>
      </c>
    </row>
    <row r="1731" spans="1:8" s="1421" customFormat="1" ht="15" hidden="1">
      <c r="A1731" s="1246"/>
      <c r="B1731" s="1707"/>
      <c r="C1731" s="5105" t="s">
        <v>490</v>
      </c>
      <c r="D1731" s="5086"/>
      <c r="E1731" s="2152">
        <v>0</v>
      </c>
      <c r="F1731" s="2152">
        <v>0</v>
      </c>
      <c r="G1731" s="2151">
        <v>0</v>
      </c>
      <c r="H1731" s="1237" t="e">
        <f t="shared" si="121"/>
        <v>#DIV/0!</v>
      </c>
    </row>
    <row r="1732" spans="1:8" s="1421" customFormat="1" ht="15" hidden="1">
      <c r="A1732" s="1246"/>
      <c r="B1732" s="1707"/>
      <c r="C1732" s="5106" t="s">
        <v>822</v>
      </c>
      <c r="D1732" s="5107"/>
      <c r="E1732" s="2155">
        <v>0</v>
      </c>
      <c r="F1732" s="2155">
        <v>0</v>
      </c>
      <c r="G1732" s="2154">
        <v>0</v>
      </c>
      <c r="H1732" s="1520" t="e">
        <f t="shared" si="121"/>
        <v>#DIV/0!</v>
      </c>
    </row>
    <row r="1733" spans="1:8" s="1421" customFormat="1" ht="33.75" hidden="1" customHeight="1">
      <c r="A1733" s="1246"/>
      <c r="B1733" s="1707"/>
      <c r="C1733" s="2157" t="s">
        <v>807</v>
      </c>
      <c r="D1733" s="2156" t="s">
        <v>806</v>
      </c>
      <c r="E1733" s="2155">
        <v>0</v>
      </c>
      <c r="F1733" s="2155">
        <v>0</v>
      </c>
      <c r="G1733" s="2154">
        <v>0</v>
      </c>
      <c r="H1733" s="1520" t="e">
        <f t="shared" si="121"/>
        <v>#DIV/0!</v>
      </c>
    </row>
    <row r="1734" spans="1:8" s="1421" customFormat="1" ht="15" hidden="1">
      <c r="A1734" s="1246"/>
      <c r="B1734" s="1707"/>
      <c r="C1734" s="5105"/>
      <c r="D1734" s="5086"/>
      <c r="E1734" s="2152"/>
      <c r="F1734" s="2152"/>
      <c r="G1734" s="2151"/>
      <c r="H1734" s="1520" t="e">
        <f t="shared" si="121"/>
        <v>#DIV/0!</v>
      </c>
    </row>
    <row r="1735" spans="1:8" s="1421" customFormat="1" ht="14.25" customHeight="1">
      <c r="A1735" s="1246"/>
      <c r="B1735" s="5108"/>
      <c r="C1735" s="5030" t="s">
        <v>487</v>
      </c>
      <c r="D1735" s="5030"/>
      <c r="E1735" s="1253">
        <f t="shared" ref="E1735:G1736" si="122">SUM(E1736)</f>
        <v>783954</v>
      </c>
      <c r="F1735" s="1253">
        <f t="shared" si="122"/>
        <v>1821028</v>
      </c>
      <c r="G1735" s="1252">
        <f t="shared" si="122"/>
        <v>1805721.99</v>
      </c>
      <c r="H1735" s="1520">
        <f t="shared" si="121"/>
        <v>0.99159485191880625</v>
      </c>
    </row>
    <row r="1736" spans="1:8" s="1421" customFormat="1" ht="15.75" customHeight="1">
      <c r="A1736" s="1246"/>
      <c r="B1736" s="5108"/>
      <c r="C1736" s="4911" t="s">
        <v>486</v>
      </c>
      <c r="D1736" s="5064"/>
      <c r="E1736" s="1519">
        <f t="shared" si="122"/>
        <v>783954</v>
      </c>
      <c r="F1736" s="1519">
        <f t="shared" si="122"/>
        <v>1821028</v>
      </c>
      <c r="G1736" s="1518">
        <f t="shared" si="122"/>
        <v>1805721.99</v>
      </c>
      <c r="H1736" s="1517">
        <f t="shared" si="121"/>
        <v>0.99159485191880625</v>
      </c>
    </row>
    <row r="1737" spans="1:8" s="1421" customFormat="1" ht="39" thickBot="1">
      <c r="A1737" s="1246"/>
      <c r="B1737" s="5108"/>
      <c r="C1737" s="2126" t="s">
        <v>569</v>
      </c>
      <c r="D1737" s="2123" t="s">
        <v>568</v>
      </c>
      <c r="E1737" s="2125">
        <v>783954</v>
      </c>
      <c r="F1737" s="2059">
        <v>1821028</v>
      </c>
      <c r="G1737" s="1512">
        <v>1805721.99</v>
      </c>
      <c r="H1737" s="2124">
        <f t="shared" si="121"/>
        <v>0.99159485191880625</v>
      </c>
    </row>
    <row r="1738" spans="1:8" s="1421" customFormat="1" ht="17.100000000000001" customHeight="1" thickBot="1">
      <c r="A1738" s="1413"/>
      <c r="B1738" s="1259" t="s">
        <v>821</v>
      </c>
      <c r="C1738" s="1340"/>
      <c r="D1738" s="1339" t="s">
        <v>311</v>
      </c>
      <c r="E1738" s="1316">
        <f>SUM(E1739,E1747)</f>
        <v>3022407</v>
      </c>
      <c r="F1738" s="1316">
        <f>SUM(F1739,F1747)</f>
        <v>4057607</v>
      </c>
      <c r="G1738" s="1315">
        <f>SUM(G1739,G1747)</f>
        <v>4051907</v>
      </c>
      <c r="H1738" s="1254">
        <f t="shared" si="121"/>
        <v>0.99859523113007242</v>
      </c>
    </row>
    <row r="1739" spans="1:8" s="1421" customFormat="1" ht="17.100000000000001" customHeight="1">
      <c r="A1739" s="1413"/>
      <c r="B1739" s="1332"/>
      <c r="C1739" s="4864" t="s">
        <v>490</v>
      </c>
      <c r="D1739" s="4864"/>
      <c r="E1739" s="1253">
        <f>SUM(E1740,E1744)</f>
        <v>3002607</v>
      </c>
      <c r="F1739" s="1253">
        <f>SUM(F1740,F1744)</f>
        <v>4037807</v>
      </c>
      <c r="G1739" s="1252">
        <f>SUM(G1740,G1744)</f>
        <v>4037807</v>
      </c>
      <c r="H1739" s="1237">
        <f t="shared" si="121"/>
        <v>1</v>
      </c>
    </row>
    <row r="1740" spans="1:8" s="1421" customFormat="1" ht="17.100000000000001" customHeight="1">
      <c r="A1740" s="1413"/>
      <c r="B1740" s="1332"/>
      <c r="C1740" s="5091" t="s">
        <v>514</v>
      </c>
      <c r="D1740" s="5091"/>
      <c r="E1740" s="1519">
        <f t="shared" ref="E1740:G1741" si="123">SUM(E1741)</f>
        <v>1900057</v>
      </c>
      <c r="F1740" s="1519">
        <f t="shared" si="123"/>
        <v>2537807</v>
      </c>
      <c r="G1740" s="1518">
        <f t="shared" si="123"/>
        <v>2537807</v>
      </c>
      <c r="H1740" s="1517">
        <f t="shared" si="121"/>
        <v>1</v>
      </c>
    </row>
    <row r="1741" spans="1:8" s="1421" customFormat="1" ht="17.100000000000001" customHeight="1">
      <c r="A1741" s="1413"/>
      <c r="B1741" s="4977"/>
      <c r="C1741" s="5096" t="s">
        <v>508</v>
      </c>
      <c r="D1741" s="5096"/>
      <c r="E1741" s="1538">
        <f t="shared" si="123"/>
        <v>1900057</v>
      </c>
      <c r="F1741" s="1538">
        <f t="shared" si="123"/>
        <v>2537807</v>
      </c>
      <c r="G1741" s="1537">
        <f t="shared" si="123"/>
        <v>2537807</v>
      </c>
      <c r="H1741" s="1517">
        <f t="shared" si="121"/>
        <v>1</v>
      </c>
    </row>
    <row r="1742" spans="1:8" s="1421" customFormat="1" ht="17.100000000000001" customHeight="1">
      <c r="A1742" s="1413"/>
      <c r="B1742" s="4977"/>
      <c r="C1742" s="2122" t="s">
        <v>550</v>
      </c>
      <c r="D1742" s="2121" t="s">
        <v>549</v>
      </c>
      <c r="E1742" s="1519">
        <v>1900057</v>
      </c>
      <c r="F1742" s="2059">
        <v>2537807</v>
      </c>
      <c r="G1742" s="1512">
        <v>2537807</v>
      </c>
      <c r="H1742" s="1517">
        <f t="shared" si="121"/>
        <v>1</v>
      </c>
    </row>
    <row r="1743" spans="1:8" s="1421" customFormat="1" ht="13.5" customHeight="1">
      <c r="A1743" s="1413"/>
      <c r="B1743" s="4977"/>
      <c r="C1743" s="1385"/>
      <c r="D1743" s="1385"/>
      <c r="E1743" s="1235"/>
      <c r="F1743" s="2059"/>
      <c r="G1743" s="1512"/>
      <c r="H1743" s="1517"/>
    </row>
    <row r="1744" spans="1:8" s="1421" customFormat="1" ht="17.100000000000001" customHeight="1">
      <c r="A1744" s="1413"/>
      <c r="B1744" s="4977"/>
      <c r="C1744" s="5104" t="s">
        <v>489</v>
      </c>
      <c r="D1744" s="5104"/>
      <c r="E1744" s="1519">
        <f>SUM(E1745)</f>
        <v>1102550</v>
      </c>
      <c r="F1744" s="1519">
        <f>SUM(F1745)</f>
        <v>1500000</v>
      </c>
      <c r="G1744" s="1518">
        <f>SUM(G1745)</f>
        <v>1500000</v>
      </c>
      <c r="H1744" s="1517">
        <f>G1744/F1744</f>
        <v>1</v>
      </c>
    </row>
    <row r="1745" spans="1:8" s="1421" customFormat="1" ht="28.5" customHeight="1">
      <c r="A1745" s="1413"/>
      <c r="B1745" s="4977"/>
      <c r="C1745" s="2122" t="s">
        <v>807</v>
      </c>
      <c r="D1745" s="2121" t="s">
        <v>806</v>
      </c>
      <c r="E1745" s="1519">
        <v>1102550</v>
      </c>
      <c r="F1745" s="2059">
        <v>1500000</v>
      </c>
      <c r="G1745" s="1512">
        <v>1500000</v>
      </c>
      <c r="H1745" s="1517">
        <f>G1745/F1745</f>
        <v>1</v>
      </c>
    </row>
    <row r="1746" spans="1:8" s="1421" customFormat="1" ht="12.75" customHeight="1">
      <c r="A1746" s="1413"/>
      <c r="B1746" s="1332"/>
      <c r="C1746" s="1244"/>
      <c r="D1746" s="1243"/>
      <c r="E1746" s="1295"/>
      <c r="F1746" s="2059"/>
      <c r="G1746" s="1512"/>
      <c r="H1746" s="1517"/>
    </row>
    <row r="1747" spans="1:8" s="1421" customFormat="1" ht="14.25" customHeight="1">
      <c r="A1747" s="1413"/>
      <c r="B1747" s="1332"/>
      <c r="C1747" s="5030" t="s">
        <v>487</v>
      </c>
      <c r="D1747" s="5030"/>
      <c r="E1747" s="1253">
        <f t="shared" ref="E1747:G1748" si="124">SUM(E1748)</f>
        <v>19800</v>
      </c>
      <c r="F1747" s="1253">
        <f t="shared" si="124"/>
        <v>19800</v>
      </c>
      <c r="G1747" s="1252">
        <f t="shared" si="124"/>
        <v>14100</v>
      </c>
      <c r="H1747" s="1520">
        <f t="shared" ref="H1747:H1765" si="125">G1747/F1747</f>
        <v>0.71212121212121215</v>
      </c>
    </row>
    <row r="1748" spans="1:8" s="1421" customFormat="1" ht="18" customHeight="1">
      <c r="A1748" s="1413"/>
      <c r="B1748" s="1332"/>
      <c r="C1748" s="4911" t="s">
        <v>486</v>
      </c>
      <c r="D1748" s="5064"/>
      <c r="E1748" s="1519">
        <f t="shared" si="124"/>
        <v>19800</v>
      </c>
      <c r="F1748" s="1519">
        <f t="shared" si="124"/>
        <v>19800</v>
      </c>
      <c r="G1748" s="1518">
        <f t="shared" si="124"/>
        <v>14100</v>
      </c>
      <c r="H1748" s="1517">
        <f t="shared" si="125"/>
        <v>0.71212121212121215</v>
      </c>
    </row>
    <row r="1749" spans="1:8" s="1421" customFormat="1" ht="40.5" customHeight="1" thickBot="1">
      <c r="A1749" s="1321"/>
      <c r="B1749" s="1348"/>
      <c r="C1749" s="2150" t="s">
        <v>569</v>
      </c>
      <c r="D1749" s="2136" t="s">
        <v>568</v>
      </c>
      <c r="E1749" s="1228">
        <v>19800</v>
      </c>
      <c r="F1749" s="1227">
        <v>19800</v>
      </c>
      <c r="G1749" s="1226">
        <v>14100</v>
      </c>
      <c r="H1749" s="1199">
        <f t="shared" si="125"/>
        <v>0.71212121212121215</v>
      </c>
    </row>
    <row r="1750" spans="1:8" ht="21.75" hidden="1" customHeight="1" thickBot="1">
      <c r="A1750" s="1413"/>
      <c r="B1750" s="1596" t="s">
        <v>820</v>
      </c>
      <c r="C1750" s="1595"/>
      <c r="D1750" s="1594" t="s">
        <v>819</v>
      </c>
      <c r="E1750" s="1593">
        <v>0</v>
      </c>
      <c r="F1750" s="1418"/>
      <c r="G1750" s="1417"/>
      <c r="H1750" s="1416" t="e">
        <f t="shared" si="125"/>
        <v>#DIV/0!</v>
      </c>
    </row>
    <row r="1751" spans="1:8" ht="20.25" hidden="1" customHeight="1" thickBot="1">
      <c r="A1751" s="1413"/>
      <c r="B1751" s="1321"/>
      <c r="C1751" s="5100" t="s">
        <v>490</v>
      </c>
      <c r="D1751" s="5101"/>
      <c r="E1751" s="2149">
        <v>0</v>
      </c>
      <c r="F1751" s="2079"/>
      <c r="G1751" s="1575"/>
      <c r="H1751" s="1578" t="e">
        <f t="shared" si="125"/>
        <v>#DIV/0!</v>
      </c>
    </row>
    <row r="1752" spans="1:8" ht="17.25" hidden="1" customHeight="1" thickBot="1">
      <c r="A1752" s="1413"/>
      <c r="B1752" s="1321"/>
      <c r="C1752" s="5102" t="s">
        <v>514</v>
      </c>
      <c r="D1752" s="5102"/>
      <c r="E1752" s="1579">
        <v>0</v>
      </c>
      <c r="F1752" s="2079"/>
      <c r="G1752" s="1575"/>
      <c r="H1752" s="1578" t="e">
        <f t="shared" si="125"/>
        <v>#DIV/0!</v>
      </c>
    </row>
    <row r="1753" spans="1:8" ht="15.75" hidden="1" customHeight="1" thickBot="1">
      <c r="A1753" s="1413"/>
      <c r="B1753" s="1321"/>
      <c r="C1753" s="5103" t="s">
        <v>508</v>
      </c>
      <c r="D1753" s="5103"/>
      <c r="E1753" s="1579">
        <v>0</v>
      </c>
      <c r="F1753" s="2079"/>
      <c r="G1753" s="1575"/>
      <c r="H1753" s="1578" t="e">
        <f t="shared" si="125"/>
        <v>#DIV/0!</v>
      </c>
    </row>
    <row r="1754" spans="1:8" ht="18" hidden="1" customHeight="1" thickBot="1">
      <c r="A1754" s="1413"/>
      <c r="B1754" s="1321"/>
      <c r="C1754" s="2148" t="s">
        <v>505</v>
      </c>
      <c r="D1754" s="2147" t="s">
        <v>504</v>
      </c>
      <c r="E1754" s="2128">
        <v>0</v>
      </c>
      <c r="F1754" s="2146"/>
      <c r="G1754" s="2145"/>
      <c r="H1754" s="2127" t="e">
        <f t="shared" si="125"/>
        <v>#DIV/0!</v>
      </c>
    </row>
    <row r="1755" spans="1:8" s="1421" customFormat="1" ht="17.100000000000001" customHeight="1" thickBot="1">
      <c r="A1755" s="1321"/>
      <c r="B1755" s="1259" t="s">
        <v>818</v>
      </c>
      <c r="C1755" s="1340"/>
      <c r="D1755" s="1339" t="s">
        <v>312</v>
      </c>
      <c r="E1755" s="1316">
        <f t="shared" ref="E1755:G1757" si="126">SUM(E1756)</f>
        <v>150000</v>
      </c>
      <c r="F1755" s="1316">
        <f t="shared" si="126"/>
        <v>150000</v>
      </c>
      <c r="G1755" s="1315">
        <f t="shared" si="126"/>
        <v>148449.99</v>
      </c>
      <c r="H1755" s="1254">
        <f t="shared" si="125"/>
        <v>0.98966659999999995</v>
      </c>
    </row>
    <row r="1756" spans="1:8" s="1421" customFormat="1" ht="15" customHeight="1">
      <c r="A1756" s="1413"/>
      <c r="B1756" s="4974"/>
      <c r="C1756" s="5030" t="s">
        <v>490</v>
      </c>
      <c r="D1756" s="5030"/>
      <c r="E1756" s="1253">
        <f t="shared" si="126"/>
        <v>150000</v>
      </c>
      <c r="F1756" s="1253">
        <f t="shared" si="126"/>
        <v>150000</v>
      </c>
      <c r="G1756" s="1252">
        <f t="shared" si="126"/>
        <v>148449.99</v>
      </c>
      <c r="H1756" s="1237">
        <f t="shared" si="125"/>
        <v>0.98966659999999995</v>
      </c>
    </row>
    <row r="1757" spans="1:8" s="1421" customFormat="1" ht="13.5" customHeight="1">
      <c r="A1757" s="1413"/>
      <c r="B1757" s="4863"/>
      <c r="C1757" s="5104" t="s">
        <v>489</v>
      </c>
      <c r="D1757" s="5104"/>
      <c r="E1757" s="1519">
        <f t="shared" si="126"/>
        <v>150000</v>
      </c>
      <c r="F1757" s="1519">
        <f t="shared" si="126"/>
        <v>150000</v>
      </c>
      <c r="G1757" s="1518">
        <f t="shared" si="126"/>
        <v>148449.99</v>
      </c>
      <c r="H1757" s="1517">
        <f t="shared" si="125"/>
        <v>0.98966659999999995</v>
      </c>
    </row>
    <row r="1758" spans="1:8" s="1421" customFormat="1" ht="53.25" customHeight="1" thickBot="1">
      <c r="A1758" s="2143"/>
      <c r="B1758" s="4983"/>
      <c r="C1758" s="2137" t="s">
        <v>108</v>
      </c>
      <c r="D1758" s="2136" t="s">
        <v>502</v>
      </c>
      <c r="E1758" s="1228">
        <v>150000</v>
      </c>
      <c r="F1758" s="1227">
        <v>150000</v>
      </c>
      <c r="G1758" s="1226">
        <v>148449.99</v>
      </c>
      <c r="H1758" s="1199">
        <f t="shared" si="125"/>
        <v>0.98966659999999995</v>
      </c>
    </row>
    <row r="1759" spans="1:8" s="1421" customFormat="1" ht="17.100000000000001" customHeight="1" thickBot="1">
      <c r="A1759" s="1413"/>
      <c r="B1759" s="1475" t="s">
        <v>817</v>
      </c>
      <c r="C1759" s="2142"/>
      <c r="D1759" s="1473" t="s">
        <v>816</v>
      </c>
      <c r="E1759" s="1482">
        <f>SUM(E1760)</f>
        <v>472500</v>
      </c>
      <c r="F1759" s="1482">
        <f>SUM(F1760)</f>
        <v>472500</v>
      </c>
      <c r="G1759" s="1481">
        <f>SUM(G1760)</f>
        <v>301794.07</v>
      </c>
      <c r="H1759" s="1480">
        <f t="shared" si="125"/>
        <v>0.63871760846560843</v>
      </c>
    </row>
    <row r="1760" spans="1:8" s="1421" customFormat="1" ht="14.25" customHeight="1">
      <c r="A1760" s="1413"/>
      <c r="B1760" s="1332"/>
      <c r="C1760" s="4864" t="s">
        <v>490</v>
      </c>
      <c r="D1760" s="4864"/>
      <c r="E1760" s="1253">
        <f>SUM(E1761,E1767)</f>
        <v>472500</v>
      </c>
      <c r="F1760" s="1253">
        <f>SUM(F1761,F1767)</f>
        <v>472500</v>
      </c>
      <c r="G1760" s="1252">
        <f>SUM(G1761,G1767)</f>
        <v>301794.07</v>
      </c>
      <c r="H1760" s="1237">
        <f t="shared" si="125"/>
        <v>0.63871760846560843</v>
      </c>
    </row>
    <row r="1761" spans="1:8" s="1421" customFormat="1" ht="17.100000000000001" customHeight="1">
      <c r="A1761" s="1413"/>
      <c r="B1761" s="1332"/>
      <c r="C1761" s="5091" t="s">
        <v>514</v>
      </c>
      <c r="D1761" s="5091"/>
      <c r="E1761" s="1519">
        <f>SUM(E1762)</f>
        <v>35000</v>
      </c>
      <c r="F1761" s="1519">
        <f>SUM(F1762)</f>
        <v>35000</v>
      </c>
      <c r="G1761" s="1518">
        <f>SUM(G1762)</f>
        <v>29412.07</v>
      </c>
      <c r="H1761" s="1517">
        <f t="shared" si="125"/>
        <v>0.84034485714285712</v>
      </c>
    </row>
    <row r="1762" spans="1:8" s="1421" customFormat="1" ht="17.100000000000001" customHeight="1">
      <c r="A1762" s="1413"/>
      <c r="B1762" s="1332"/>
      <c r="C1762" s="5096" t="s">
        <v>508</v>
      </c>
      <c r="D1762" s="5096"/>
      <c r="E1762" s="1538">
        <f>SUM(E1763:E1765)</f>
        <v>35000</v>
      </c>
      <c r="F1762" s="1538">
        <f>SUM(F1763:F1765)</f>
        <v>35000</v>
      </c>
      <c r="G1762" s="1537">
        <f>SUM(G1763:G1765)</f>
        <v>29412.07</v>
      </c>
      <c r="H1762" s="1536">
        <f t="shared" si="125"/>
        <v>0.84034485714285712</v>
      </c>
    </row>
    <row r="1763" spans="1:8" s="1421" customFormat="1" ht="17.100000000000001" customHeight="1">
      <c r="A1763" s="1413"/>
      <c r="B1763" s="1332"/>
      <c r="C1763" s="2141" t="s">
        <v>560</v>
      </c>
      <c r="D1763" s="2121" t="s">
        <v>559</v>
      </c>
      <c r="E1763" s="1519">
        <v>25000</v>
      </c>
      <c r="F1763" s="2117">
        <v>25000</v>
      </c>
      <c r="G1763" s="1512">
        <v>23763.599999999999</v>
      </c>
      <c r="H1763" s="1517">
        <f t="shared" si="125"/>
        <v>0.95054399999999994</v>
      </c>
    </row>
    <row r="1764" spans="1:8" s="1421" customFormat="1" ht="17.100000000000001" customHeight="1">
      <c r="A1764" s="1413"/>
      <c r="B1764" s="1332"/>
      <c r="C1764" s="2140" t="s">
        <v>507</v>
      </c>
      <c r="D1764" s="2139" t="s">
        <v>506</v>
      </c>
      <c r="E1764" s="1519">
        <v>2000</v>
      </c>
      <c r="F1764" s="2117">
        <v>2000</v>
      </c>
      <c r="G1764" s="1512">
        <v>1998.47</v>
      </c>
      <c r="H1764" s="1517">
        <f t="shared" si="125"/>
        <v>0.99923499999999998</v>
      </c>
    </row>
    <row r="1765" spans="1:8" s="1421" customFormat="1" ht="17.100000000000001" customHeight="1">
      <c r="A1765" s="1321"/>
      <c r="B1765" s="1332"/>
      <c r="C1765" s="2114" t="s">
        <v>505</v>
      </c>
      <c r="D1765" s="2138" t="s">
        <v>504</v>
      </c>
      <c r="E1765" s="1519">
        <v>8000</v>
      </c>
      <c r="F1765" s="2117">
        <v>8000</v>
      </c>
      <c r="G1765" s="1512">
        <v>3650</v>
      </c>
      <c r="H1765" s="1517">
        <f t="shared" si="125"/>
        <v>0.45624999999999999</v>
      </c>
    </row>
    <row r="1766" spans="1:8" s="1421" customFormat="1" ht="17.100000000000001" customHeight="1">
      <c r="A1766" s="1413"/>
      <c r="B1766" s="1332"/>
      <c r="C1766" s="2113"/>
      <c r="D1766" s="1385"/>
      <c r="E1766" s="1235"/>
      <c r="F1766" s="1363"/>
      <c r="G1766" s="1362"/>
      <c r="H1766" s="1208"/>
    </row>
    <row r="1767" spans="1:8" s="1421" customFormat="1" ht="17.100000000000001" customHeight="1">
      <c r="A1767" s="1413"/>
      <c r="B1767" s="1332"/>
      <c r="C1767" s="5097" t="s">
        <v>489</v>
      </c>
      <c r="D1767" s="5098"/>
      <c r="E1767" s="1519">
        <f>SUM(E1768)</f>
        <v>437500</v>
      </c>
      <c r="F1767" s="1519">
        <f>SUM(F1768)</f>
        <v>437500</v>
      </c>
      <c r="G1767" s="1518">
        <f>SUM(G1768)</f>
        <v>272382</v>
      </c>
      <c r="H1767" s="1517">
        <f t="shared" ref="H1767:H1784" si="127">G1767/F1767</f>
        <v>0.62258742857142857</v>
      </c>
    </row>
    <row r="1768" spans="1:8" s="1421" customFormat="1" ht="54" customHeight="1" thickBot="1">
      <c r="A1768" s="1321"/>
      <c r="B1768" s="1348"/>
      <c r="C1768" s="2137" t="s">
        <v>108</v>
      </c>
      <c r="D1768" s="2136" t="s">
        <v>502</v>
      </c>
      <c r="E1768" s="1228">
        <v>437500</v>
      </c>
      <c r="F1768" s="1989">
        <v>437500</v>
      </c>
      <c r="G1768" s="2135">
        <v>272382</v>
      </c>
      <c r="H1768" s="2134">
        <f t="shared" si="127"/>
        <v>0.62258742857142857</v>
      </c>
    </row>
    <row r="1769" spans="1:8" ht="17.25" hidden="1" customHeight="1" thickBot="1">
      <c r="A1769" s="1999"/>
      <c r="B1769" s="5058"/>
      <c r="C1769" s="5060" t="s">
        <v>487</v>
      </c>
      <c r="D1769" s="5060"/>
      <c r="E1769" s="1696">
        <v>0</v>
      </c>
      <c r="F1769" s="2133"/>
      <c r="G1769" s="2132"/>
      <c r="H1769" s="2131" t="e">
        <f t="shared" si="127"/>
        <v>#DIV/0!</v>
      </c>
    </row>
    <row r="1770" spans="1:8" ht="17.25" hidden="1" customHeight="1" thickBot="1">
      <c r="A1770" s="1999"/>
      <c r="B1770" s="5058"/>
      <c r="C1770" s="5099" t="s">
        <v>486</v>
      </c>
      <c r="D1770" s="5099"/>
      <c r="E1770" s="2128">
        <v>0</v>
      </c>
      <c r="F1770" s="2079"/>
      <c r="G1770" s="1575"/>
      <c r="H1770" s="1578" t="e">
        <f t="shared" si="127"/>
        <v>#DIV/0!</v>
      </c>
    </row>
    <row r="1771" spans="1:8" ht="40.5" hidden="1" customHeight="1" thickBot="1">
      <c r="A1771" s="1999"/>
      <c r="B1771" s="5058"/>
      <c r="C1771" s="2130" t="s">
        <v>569</v>
      </c>
      <c r="D1771" s="2129" t="s">
        <v>568</v>
      </c>
      <c r="E1771" s="2128">
        <v>0</v>
      </c>
      <c r="F1771" s="2079"/>
      <c r="G1771" s="1575"/>
      <c r="H1771" s="2127" t="e">
        <f t="shared" si="127"/>
        <v>#DIV/0!</v>
      </c>
    </row>
    <row r="1772" spans="1:8" ht="27.75" customHeight="1" thickBot="1">
      <c r="A1772" s="1332"/>
      <c r="B1772" s="1259" t="s">
        <v>815</v>
      </c>
      <c r="C1772" s="1340"/>
      <c r="D1772" s="1339" t="s">
        <v>317</v>
      </c>
      <c r="E1772" s="1316">
        <f t="shared" ref="E1772:G1775" si="128">SUM(E1773)</f>
        <v>10000</v>
      </c>
      <c r="F1772" s="1316">
        <f t="shared" si="128"/>
        <v>17300</v>
      </c>
      <c r="G1772" s="1315">
        <f t="shared" si="128"/>
        <v>15010.2</v>
      </c>
      <c r="H1772" s="1254">
        <f t="shared" si="127"/>
        <v>0.86764161849710986</v>
      </c>
    </row>
    <row r="1773" spans="1:8" ht="17.100000000000001" customHeight="1">
      <c r="A1773" s="1246"/>
      <c r="B1773" s="4863"/>
      <c r="C1773" s="4864" t="s">
        <v>490</v>
      </c>
      <c r="D1773" s="4864"/>
      <c r="E1773" s="1253">
        <f t="shared" si="128"/>
        <v>10000</v>
      </c>
      <c r="F1773" s="1253">
        <f t="shared" si="128"/>
        <v>17300</v>
      </c>
      <c r="G1773" s="1252">
        <f t="shared" si="128"/>
        <v>15010.2</v>
      </c>
      <c r="H1773" s="1237">
        <f t="shared" si="127"/>
        <v>0.86764161849710986</v>
      </c>
    </row>
    <row r="1774" spans="1:8" ht="17.100000000000001" customHeight="1">
      <c r="A1774" s="1246"/>
      <c r="B1774" s="4863"/>
      <c r="C1774" s="5091" t="s">
        <v>514</v>
      </c>
      <c r="D1774" s="5091"/>
      <c r="E1774" s="1519">
        <f t="shared" si="128"/>
        <v>10000</v>
      </c>
      <c r="F1774" s="1519">
        <f t="shared" si="128"/>
        <v>17300</v>
      </c>
      <c r="G1774" s="1518">
        <f t="shared" si="128"/>
        <v>15010.2</v>
      </c>
      <c r="H1774" s="1517">
        <f t="shared" si="127"/>
        <v>0.86764161849710986</v>
      </c>
    </row>
    <row r="1775" spans="1:8" ht="17.100000000000001" customHeight="1">
      <c r="A1775" s="1246"/>
      <c r="B1775" s="4863"/>
      <c r="C1775" s="5096" t="s">
        <v>508</v>
      </c>
      <c r="D1775" s="5096"/>
      <c r="E1775" s="1538">
        <f t="shared" si="128"/>
        <v>10000</v>
      </c>
      <c r="F1775" s="1538">
        <f t="shared" si="128"/>
        <v>17300</v>
      </c>
      <c r="G1775" s="1537">
        <f t="shared" si="128"/>
        <v>15010.2</v>
      </c>
      <c r="H1775" s="1536">
        <f t="shared" si="127"/>
        <v>0.86764161849710986</v>
      </c>
    </row>
    <row r="1776" spans="1:8" ht="17.100000000000001" customHeight="1" thickBot="1">
      <c r="A1776" s="1246"/>
      <c r="B1776" s="4863"/>
      <c r="C1776" s="2126" t="s">
        <v>814</v>
      </c>
      <c r="D1776" s="2123" t="s">
        <v>813</v>
      </c>
      <c r="E1776" s="2125">
        <v>10000</v>
      </c>
      <c r="F1776" s="2059">
        <v>17300</v>
      </c>
      <c r="G1776" s="1512">
        <v>15010.2</v>
      </c>
      <c r="H1776" s="2124">
        <f t="shared" si="127"/>
        <v>0.86764161849710986</v>
      </c>
    </row>
    <row r="1777" spans="1:8" s="1421" customFormat="1" ht="17.100000000000001" customHeight="1" thickBot="1">
      <c r="A1777" s="1246"/>
      <c r="B1777" s="1259" t="s">
        <v>812</v>
      </c>
      <c r="C1777" s="1340"/>
      <c r="D1777" s="1339" t="s">
        <v>811</v>
      </c>
      <c r="E1777" s="1316">
        <f>SUM(E1778)</f>
        <v>19736691</v>
      </c>
      <c r="F1777" s="1316">
        <f>SUM(F1778)</f>
        <v>23237823</v>
      </c>
      <c r="G1777" s="1315">
        <f>SUM(G1778)</f>
        <v>22542210.370000001</v>
      </c>
      <c r="H1777" s="1254">
        <f t="shared" si="127"/>
        <v>0.9700654992509411</v>
      </c>
    </row>
    <row r="1778" spans="1:8" s="1421" customFormat="1" ht="17.100000000000001" customHeight="1">
      <c r="A1778" s="1246"/>
      <c r="B1778" s="1245"/>
      <c r="C1778" s="4864" t="s">
        <v>490</v>
      </c>
      <c r="D1778" s="4864"/>
      <c r="E1778" s="1522">
        <f>SUM(E1779,E1790)</f>
        <v>19736691</v>
      </c>
      <c r="F1778" s="1522">
        <f>SUM(F1779,F1790)</f>
        <v>23237823</v>
      </c>
      <c r="G1778" s="1521">
        <f>SUM(G1779,G1790)</f>
        <v>22542210.370000001</v>
      </c>
      <c r="H1778" s="1237">
        <f t="shared" si="127"/>
        <v>0.9700654992509411</v>
      </c>
    </row>
    <row r="1779" spans="1:8" s="1421" customFormat="1" ht="17.100000000000001" customHeight="1">
      <c r="A1779" s="1246"/>
      <c r="B1779" s="1245"/>
      <c r="C1779" s="5091" t="s">
        <v>514</v>
      </c>
      <c r="D1779" s="5091"/>
      <c r="E1779" s="1519">
        <f>SUM(E1780,E1786)</f>
        <v>19736691</v>
      </c>
      <c r="F1779" s="1519">
        <f>SUM(F1780,F1786)</f>
        <v>23237701</v>
      </c>
      <c r="G1779" s="1518">
        <f>SUM(G1780,G1786)</f>
        <v>22542088.640000001</v>
      </c>
      <c r="H1779" s="1517">
        <f t="shared" si="127"/>
        <v>0.97006535371119551</v>
      </c>
    </row>
    <row r="1780" spans="1:8" s="1421" customFormat="1" ht="17.100000000000001" customHeight="1">
      <c r="A1780" s="1246"/>
      <c r="B1780" s="1245"/>
      <c r="C1780" s="5092" t="s">
        <v>513</v>
      </c>
      <c r="D1780" s="5092"/>
      <c r="E1780" s="1538">
        <f>SUM(E1781:E1784)</f>
        <v>0</v>
      </c>
      <c r="F1780" s="1538">
        <f>SUM(F1781:F1784)</f>
        <v>57810</v>
      </c>
      <c r="G1780" s="1537">
        <f>SUM(G1781:G1784)</f>
        <v>57810</v>
      </c>
      <c r="H1780" s="1536">
        <f t="shared" si="127"/>
        <v>1</v>
      </c>
    </row>
    <row r="1781" spans="1:8" s="1421" customFormat="1" ht="17.100000000000001" customHeight="1">
      <c r="A1781" s="1246"/>
      <c r="B1781" s="1245"/>
      <c r="C1781" s="2122" t="s">
        <v>566</v>
      </c>
      <c r="D1781" s="2121" t="s">
        <v>565</v>
      </c>
      <c r="E1781" s="1519">
        <v>0</v>
      </c>
      <c r="F1781" s="2117">
        <v>48120</v>
      </c>
      <c r="G1781" s="1512">
        <v>48120</v>
      </c>
      <c r="H1781" s="1517">
        <f t="shared" si="127"/>
        <v>1</v>
      </c>
    </row>
    <row r="1782" spans="1:8" s="1421" customFormat="1" ht="17.100000000000001" customHeight="1">
      <c r="A1782" s="1246"/>
      <c r="B1782" s="1245"/>
      <c r="C1782" s="2122" t="s">
        <v>512</v>
      </c>
      <c r="D1782" s="2123" t="s">
        <v>511</v>
      </c>
      <c r="E1782" s="1519">
        <v>0</v>
      </c>
      <c r="F1782" s="2117">
        <v>8272</v>
      </c>
      <c r="G1782" s="1512">
        <v>8272</v>
      </c>
      <c r="H1782" s="1517">
        <f t="shared" si="127"/>
        <v>1</v>
      </c>
    </row>
    <row r="1783" spans="1:8" s="1421" customFormat="1" ht="16.5" customHeight="1">
      <c r="A1783" s="1246"/>
      <c r="B1783" s="1245"/>
      <c r="C1783" s="2122" t="s">
        <v>510</v>
      </c>
      <c r="D1783" s="2121" t="s">
        <v>509</v>
      </c>
      <c r="E1783" s="1519">
        <v>0</v>
      </c>
      <c r="F1783" s="2117">
        <v>1180</v>
      </c>
      <c r="G1783" s="1512">
        <v>1180</v>
      </c>
      <c r="H1783" s="1517">
        <f t="shared" si="127"/>
        <v>1</v>
      </c>
    </row>
    <row r="1784" spans="1:8" s="1421" customFormat="1" ht="16.5" customHeight="1">
      <c r="A1784" s="1246"/>
      <c r="B1784" s="1245"/>
      <c r="C1784" s="2120" t="s">
        <v>562</v>
      </c>
      <c r="D1784" s="2119" t="s">
        <v>561</v>
      </c>
      <c r="E1784" s="1519">
        <v>0</v>
      </c>
      <c r="F1784" s="2117">
        <v>238</v>
      </c>
      <c r="G1784" s="1512">
        <v>238</v>
      </c>
      <c r="H1784" s="1517">
        <f t="shared" si="127"/>
        <v>1</v>
      </c>
    </row>
    <row r="1785" spans="1:8" s="1421" customFormat="1" ht="14.25" customHeight="1">
      <c r="A1785" s="1369"/>
      <c r="B1785" s="1765"/>
      <c r="C1785" s="1975"/>
      <c r="D1785" s="2118"/>
      <c r="E1785" s="1519"/>
      <c r="F1785" s="2117"/>
      <c r="G1785" s="1512"/>
      <c r="H1785" s="1517"/>
    </row>
    <row r="1786" spans="1:8" s="1421" customFormat="1" ht="17.100000000000001" customHeight="1">
      <c r="A1786" s="1246"/>
      <c r="B1786" s="1245"/>
      <c r="C1786" s="5093" t="s">
        <v>508</v>
      </c>
      <c r="D1786" s="5093"/>
      <c r="E1786" s="1308">
        <f>SUM(E1787:E1788)</f>
        <v>19736691</v>
      </c>
      <c r="F1786" s="1308">
        <f>SUM(F1787:F1788)</f>
        <v>23179891</v>
      </c>
      <c r="G1786" s="1307">
        <f>SUM(G1787:G1788)</f>
        <v>22484278.640000001</v>
      </c>
      <c r="H1786" s="2116">
        <f>G1786/F1786</f>
        <v>0.96999069754038103</v>
      </c>
    </row>
    <row r="1787" spans="1:8" s="1421" customFormat="1" ht="17.100000000000001" customHeight="1">
      <c r="A1787" s="1332"/>
      <c r="B1787" s="1245"/>
      <c r="C1787" s="2083" t="s">
        <v>810</v>
      </c>
      <c r="D1787" s="2115" t="s">
        <v>809</v>
      </c>
      <c r="E1787" s="1519">
        <v>19736691</v>
      </c>
      <c r="F1787" s="1605">
        <v>23179890</v>
      </c>
      <c r="G1787" s="1512">
        <v>22484278.289999999</v>
      </c>
      <c r="H1787" s="1517">
        <f>G1787/F1787</f>
        <v>0.96999072428730249</v>
      </c>
    </row>
    <row r="1788" spans="1:8" s="1421" customFormat="1" ht="54" customHeight="1">
      <c r="A1788" s="1246"/>
      <c r="B1788" s="1245"/>
      <c r="C1788" s="2114" t="s">
        <v>619</v>
      </c>
      <c r="D1788" s="2107" t="s">
        <v>618</v>
      </c>
      <c r="E1788" s="1519">
        <v>0</v>
      </c>
      <c r="F1788" s="1363">
        <v>1</v>
      </c>
      <c r="G1788" s="1362">
        <v>0.35</v>
      </c>
      <c r="H1788" s="1208">
        <f>G1788/F1788</f>
        <v>0.35</v>
      </c>
    </row>
    <row r="1789" spans="1:8" s="1421" customFormat="1" ht="17.100000000000001" customHeight="1">
      <c r="A1789" s="1246"/>
      <c r="B1789" s="1332"/>
      <c r="C1789" s="2113"/>
      <c r="D1789" s="1385"/>
      <c r="E1789" s="1235"/>
      <c r="F1789" s="1363"/>
      <c r="G1789" s="1362"/>
      <c r="H1789" s="1208"/>
    </row>
    <row r="1790" spans="1:8" s="1421" customFormat="1" ht="17.100000000000001" customHeight="1">
      <c r="A1790" s="1246"/>
      <c r="B1790" s="1332"/>
      <c r="C1790" s="5094" t="s">
        <v>489</v>
      </c>
      <c r="D1790" s="5095"/>
      <c r="E1790" s="1519">
        <f>SUM(E1791)</f>
        <v>0</v>
      </c>
      <c r="F1790" s="1519">
        <f>SUM(F1791)</f>
        <v>122</v>
      </c>
      <c r="G1790" s="1518">
        <f>SUM(G1791)</f>
        <v>121.73</v>
      </c>
      <c r="H1790" s="1517">
        <f t="shared" ref="H1790:H1796" si="129">G1790/F1790</f>
        <v>0.99778688524590164</v>
      </c>
    </row>
    <row r="1791" spans="1:8" s="1421" customFormat="1" ht="54" customHeight="1" thickBot="1">
      <c r="A1791" s="1332"/>
      <c r="B1791" s="1348"/>
      <c r="C1791" s="1681" t="s">
        <v>46</v>
      </c>
      <c r="D1791" s="1680" t="s">
        <v>617</v>
      </c>
      <c r="E1791" s="1228">
        <v>0</v>
      </c>
      <c r="F1791" s="1989">
        <v>122</v>
      </c>
      <c r="G1791" s="2058">
        <v>121.73</v>
      </c>
      <c r="H1791" s="1517">
        <f t="shared" si="129"/>
        <v>0.99778688524590164</v>
      </c>
    </row>
    <row r="1792" spans="1:8" s="1421" customFormat="1" ht="17.100000000000001" customHeight="1" thickBot="1">
      <c r="A1792" s="1246"/>
      <c r="B1792" s="1259" t="s">
        <v>808</v>
      </c>
      <c r="C1792" s="1340"/>
      <c r="D1792" s="1339" t="s">
        <v>49</v>
      </c>
      <c r="E1792" s="1316">
        <f>SUM(E1793,E1811)</f>
        <v>138734</v>
      </c>
      <c r="F1792" s="1316">
        <f>SUM(F1793,F1811)</f>
        <v>4151311</v>
      </c>
      <c r="G1792" s="1315">
        <f>SUM(G1793,G1811)</f>
        <v>4147902.7800000003</v>
      </c>
      <c r="H1792" s="1254">
        <f t="shared" si="129"/>
        <v>0.99917900152506045</v>
      </c>
    </row>
    <row r="1793" spans="1:8" s="1421" customFormat="1" ht="17.100000000000001" customHeight="1">
      <c r="A1793" s="1246"/>
      <c r="B1793" s="1245"/>
      <c r="C1793" s="4864" t="s">
        <v>490</v>
      </c>
      <c r="D1793" s="4864"/>
      <c r="E1793" s="1253">
        <f>SUM(E1794,E1801,E1805)</f>
        <v>138734</v>
      </c>
      <c r="F1793" s="1253">
        <f>SUM(F1794,F1801,F1805)</f>
        <v>493570</v>
      </c>
      <c r="G1793" s="1252">
        <f>SUM(G1794,G1801,G1805)</f>
        <v>490167.12</v>
      </c>
      <c r="H1793" s="1237">
        <f t="shared" si="129"/>
        <v>0.99310557772960273</v>
      </c>
    </row>
    <row r="1794" spans="1:8" s="1421" customFormat="1" ht="17.100000000000001" customHeight="1">
      <c r="A1794" s="1246"/>
      <c r="B1794" s="1332"/>
      <c r="C1794" s="5078" t="s">
        <v>514</v>
      </c>
      <c r="D1794" s="5078"/>
      <c r="E1794" s="1519">
        <f>SUM(E1795,E1798)</f>
        <v>48734</v>
      </c>
      <c r="F1794" s="1519">
        <f>SUM(F1795,F1798)</f>
        <v>51800</v>
      </c>
      <c r="G1794" s="1518">
        <f>SUM(G1795,G1798)</f>
        <v>48522.51</v>
      </c>
      <c r="H1794" s="1517">
        <f t="shared" si="129"/>
        <v>0.93672799227799231</v>
      </c>
    </row>
    <row r="1795" spans="1:8" s="1421" customFormat="1" ht="17.100000000000001" customHeight="1">
      <c r="A1795" s="1246"/>
      <c r="B1795" s="1332"/>
      <c r="C1795" s="5079" t="s">
        <v>513</v>
      </c>
      <c r="D1795" s="5079"/>
      <c r="E1795" s="1538">
        <f>SUM(E1796)</f>
        <v>43874</v>
      </c>
      <c r="F1795" s="1538">
        <f>SUM(F1796)</f>
        <v>36800</v>
      </c>
      <c r="G1795" s="1537">
        <f>SUM(G1796)</f>
        <v>36800</v>
      </c>
      <c r="H1795" s="1536">
        <f t="shared" si="129"/>
        <v>1</v>
      </c>
    </row>
    <row r="1796" spans="1:8" s="1421" customFormat="1" ht="15.75" customHeight="1">
      <c r="A1796" s="1246"/>
      <c r="B1796" s="1332"/>
      <c r="C1796" s="2077" t="s">
        <v>522</v>
      </c>
      <c r="D1796" s="2068" t="s">
        <v>521</v>
      </c>
      <c r="E1796" s="2112">
        <v>43874</v>
      </c>
      <c r="F1796" s="1605">
        <v>36800</v>
      </c>
      <c r="G1796" s="1512">
        <v>36800</v>
      </c>
      <c r="H1796" s="1517">
        <f t="shared" si="129"/>
        <v>1</v>
      </c>
    </row>
    <row r="1797" spans="1:8" s="1421" customFormat="1" ht="13.5" customHeight="1">
      <c r="A1797" s="1246"/>
      <c r="B1797" s="1332"/>
      <c r="C1797" s="1385"/>
      <c r="D1797" s="1385"/>
      <c r="E1797" s="1235"/>
      <c r="F1797" s="1605"/>
      <c r="G1797" s="1512"/>
      <c r="H1797" s="1517"/>
    </row>
    <row r="1798" spans="1:8" s="1421" customFormat="1" ht="17.100000000000001" customHeight="1">
      <c r="A1798" s="1246"/>
      <c r="B1798" s="1332"/>
      <c r="C1798" s="5090" t="s">
        <v>508</v>
      </c>
      <c r="D1798" s="5090"/>
      <c r="E1798" s="2101">
        <f>SUM(E1799)</f>
        <v>4860</v>
      </c>
      <c r="F1798" s="2101">
        <f>SUM(F1799)</f>
        <v>15000</v>
      </c>
      <c r="G1798" s="2100">
        <f>SUM(G1799)</f>
        <v>11722.51</v>
      </c>
      <c r="H1798" s="1536">
        <f>G1798/F1798</f>
        <v>0.78150066666666673</v>
      </c>
    </row>
    <row r="1799" spans="1:8" s="1421" customFormat="1" ht="17.25" customHeight="1">
      <c r="A1799" s="1246"/>
      <c r="B1799" s="1332"/>
      <c r="C1799" s="1669" t="s">
        <v>505</v>
      </c>
      <c r="D1799" s="1668" t="s">
        <v>504</v>
      </c>
      <c r="E1799" s="1519">
        <v>4860</v>
      </c>
      <c r="F1799" s="1605">
        <v>15000</v>
      </c>
      <c r="G1799" s="1512">
        <v>11722.51</v>
      </c>
      <c r="H1799" s="1517">
        <f>G1799/F1799</f>
        <v>0.78150066666666673</v>
      </c>
    </row>
    <row r="1800" spans="1:8" s="1421" customFormat="1" ht="13.5" customHeight="1">
      <c r="A1800" s="1332"/>
      <c r="B1800" s="1332"/>
      <c r="C1800" s="5080"/>
      <c r="D1800" s="5081"/>
      <c r="E1800" s="1295"/>
      <c r="F1800" s="1665"/>
      <c r="G1800" s="1575"/>
      <c r="H1800" s="1578"/>
    </row>
    <row r="1801" spans="1:8" s="1421" customFormat="1" ht="15" customHeight="1">
      <c r="A1801" s="1246"/>
      <c r="B1801" s="1332"/>
      <c r="C1801" s="5082" t="s">
        <v>489</v>
      </c>
      <c r="D1801" s="5083"/>
      <c r="E1801" s="1295">
        <f>SUM(E1802)</f>
        <v>90000</v>
      </c>
      <c r="F1801" s="1295">
        <f>SUM(F1802)</f>
        <v>0</v>
      </c>
      <c r="G1801" s="1294">
        <f>SUM(G1802)</f>
        <v>0</v>
      </c>
      <c r="H1801" s="1416"/>
    </row>
    <row r="1802" spans="1:8" s="1421" customFormat="1" ht="54.75" customHeight="1">
      <c r="A1802" s="1246"/>
      <c r="B1802" s="1332"/>
      <c r="C1802" s="1669" t="s">
        <v>108</v>
      </c>
      <c r="D1802" s="2068" t="s">
        <v>502</v>
      </c>
      <c r="E1802" s="1519">
        <v>90000</v>
      </c>
      <c r="F1802" s="1605">
        <v>0</v>
      </c>
      <c r="G1802" s="1512">
        <v>0</v>
      </c>
      <c r="H1802" s="1578"/>
    </row>
    <row r="1803" spans="1:8" s="1421" customFormat="1" ht="41.25" hidden="1" customHeight="1">
      <c r="A1803" s="1246"/>
      <c r="B1803" s="1332"/>
      <c r="C1803" s="1669" t="s">
        <v>807</v>
      </c>
      <c r="D1803" s="2088" t="s">
        <v>806</v>
      </c>
      <c r="E1803" s="1519">
        <v>0</v>
      </c>
      <c r="F1803" s="1665"/>
      <c r="G1803" s="1575"/>
      <c r="H1803" s="1578" t="e">
        <f>G1803/F1803</f>
        <v>#DIV/0!</v>
      </c>
    </row>
    <row r="1804" spans="1:8" s="1421" customFormat="1" ht="13.5" customHeight="1">
      <c r="A1804" s="1246"/>
      <c r="B1804" s="1332"/>
      <c r="C1804" s="5008"/>
      <c r="D1804" s="5009"/>
      <c r="E1804" s="1364"/>
      <c r="F1804" s="1665"/>
      <c r="G1804" s="1575"/>
      <c r="H1804" s="1578"/>
    </row>
    <row r="1805" spans="1:8" s="1421" customFormat="1" ht="18.75" customHeight="1">
      <c r="A1805" s="1246"/>
      <c r="B1805" s="1332"/>
      <c r="C1805" s="5068" t="s">
        <v>526</v>
      </c>
      <c r="D1805" s="5069"/>
      <c r="E1805" s="1519">
        <f>SUM(E1806:E1809)</f>
        <v>0</v>
      </c>
      <c r="F1805" s="1519">
        <f>SUM(F1806:F1809)</f>
        <v>441770</v>
      </c>
      <c r="G1805" s="1518">
        <f>SUM(G1806:G1809)</f>
        <v>441644.61</v>
      </c>
      <c r="H1805" s="1517">
        <f>G1805/F1805</f>
        <v>0.99971616451999912</v>
      </c>
    </row>
    <row r="1806" spans="1:8" s="1421" customFormat="1" ht="57.75" customHeight="1">
      <c r="A1806" s="1246"/>
      <c r="B1806" s="1332"/>
      <c r="C1806" s="1669" t="s">
        <v>202</v>
      </c>
      <c r="D1806" s="2110" t="s">
        <v>774</v>
      </c>
      <c r="E1806" s="1519">
        <v>0</v>
      </c>
      <c r="F1806" s="1605">
        <v>439741</v>
      </c>
      <c r="G1806" s="1512">
        <v>439740.99</v>
      </c>
      <c r="H1806" s="1517">
        <f>G1806/F1806</f>
        <v>0.99999997725934131</v>
      </c>
    </row>
    <row r="1807" spans="1:8" s="1421" customFormat="1" ht="51">
      <c r="A1807" s="1369"/>
      <c r="B1807" s="1368"/>
      <c r="C1807" s="1669" t="s">
        <v>163</v>
      </c>
      <c r="D1807" s="2086" t="s">
        <v>753</v>
      </c>
      <c r="E1807" s="1519">
        <v>0</v>
      </c>
      <c r="F1807" s="1605">
        <v>1338</v>
      </c>
      <c r="G1807" s="1512">
        <v>1337.2</v>
      </c>
      <c r="H1807" s="1517">
        <f>G1807/F1807</f>
        <v>0.99940209267563529</v>
      </c>
    </row>
    <row r="1808" spans="1:8" s="1421" customFormat="1" ht="21.75" customHeight="1">
      <c r="A1808" s="1246"/>
      <c r="B1808" s="1332"/>
      <c r="C1808" s="1816" t="s">
        <v>680</v>
      </c>
      <c r="D1808" s="1330" t="s">
        <v>506</v>
      </c>
      <c r="E1808" s="1295">
        <v>0</v>
      </c>
      <c r="F1808" s="1363">
        <v>600</v>
      </c>
      <c r="G1808" s="1362">
        <v>477.42</v>
      </c>
      <c r="H1808" s="1208">
        <f>G1808/F1808</f>
        <v>0.79570000000000007</v>
      </c>
    </row>
    <row r="1809" spans="1:8" s="1421" customFormat="1" ht="55.5" customHeight="1">
      <c r="A1809" s="1246"/>
      <c r="B1809" s="1332"/>
      <c r="C1809" s="1645" t="s">
        <v>767</v>
      </c>
      <c r="D1809" s="2109" t="s">
        <v>618</v>
      </c>
      <c r="E1809" s="1519">
        <v>0</v>
      </c>
      <c r="F1809" s="1605">
        <v>91</v>
      </c>
      <c r="G1809" s="1512">
        <v>89</v>
      </c>
      <c r="H1809" s="1517">
        <f>G1809/F1809</f>
        <v>0.97802197802197799</v>
      </c>
    </row>
    <row r="1810" spans="1:8" s="1421" customFormat="1" ht="13.5" customHeight="1">
      <c r="A1810" s="1246"/>
      <c r="B1810" s="1332"/>
      <c r="C1810" s="5084"/>
      <c r="D1810" s="5085"/>
      <c r="E1810" s="1364"/>
      <c r="F1810" s="1665"/>
      <c r="G1810" s="1575"/>
      <c r="H1810" s="1578"/>
    </row>
    <row r="1811" spans="1:8" s="1421" customFormat="1" ht="18.75" customHeight="1">
      <c r="A1811" s="1246"/>
      <c r="B1811" s="1332"/>
      <c r="C1811" s="5066" t="s">
        <v>487</v>
      </c>
      <c r="D1811" s="5066"/>
      <c r="E1811" s="1522">
        <f t="shared" ref="E1811:G1812" si="130">SUM(E1812)</f>
        <v>0</v>
      </c>
      <c r="F1811" s="1522">
        <f t="shared" si="130"/>
        <v>3657741</v>
      </c>
      <c r="G1811" s="1521">
        <f t="shared" si="130"/>
        <v>3657735.66</v>
      </c>
      <c r="H1811" s="1520">
        <f>G1811/F1811</f>
        <v>0.99999854008252642</v>
      </c>
    </row>
    <row r="1812" spans="1:8" s="1421" customFormat="1" ht="15.75" customHeight="1">
      <c r="A1812" s="1246"/>
      <c r="B1812" s="1332"/>
      <c r="C1812" s="5064" t="s">
        <v>486</v>
      </c>
      <c r="D1812" s="5086"/>
      <c r="E1812" s="1364">
        <f t="shared" si="130"/>
        <v>0</v>
      </c>
      <c r="F1812" s="1364">
        <f t="shared" si="130"/>
        <v>3657741</v>
      </c>
      <c r="G1812" s="1367">
        <f t="shared" si="130"/>
        <v>3657735.66</v>
      </c>
      <c r="H1812" s="1517">
        <f>G1812/F1812</f>
        <v>0.99999854008252642</v>
      </c>
    </row>
    <row r="1813" spans="1:8" s="1421" customFormat="1" ht="63" customHeight="1">
      <c r="A1813" s="1246"/>
      <c r="B1813" s="1332"/>
      <c r="C1813" s="1669" t="s">
        <v>763</v>
      </c>
      <c r="D1813" s="1642" t="s">
        <v>762</v>
      </c>
      <c r="E1813" s="1519">
        <v>0</v>
      </c>
      <c r="F1813" s="1605">
        <v>3657741</v>
      </c>
      <c r="G1813" s="1512">
        <v>3657735.66</v>
      </c>
      <c r="H1813" s="1517">
        <f>G1813/F1813</f>
        <v>0.99999854008252642</v>
      </c>
    </row>
    <row r="1814" spans="1:8" s="1421" customFormat="1" ht="27.75" hidden="1" customHeight="1">
      <c r="A1814" s="1246"/>
      <c r="B1814" s="1332"/>
      <c r="C1814" s="1669" t="s">
        <v>575</v>
      </c>
      <c r="D1814" s="2107" t="s">
        <v>574</v>
      </c>
      <c r="E1814" s="1519">
        <v>0</v>
      </c>
      <c r="F1814" s="1605"/>
      <c r="G1814" s="1512"/>
      <c r="H1814" s="1517" t="e">
        <f>G1814/F1814</f>
        <v>#DIV/0!</v>
      </c>
    </row>
    <row r="1815" spans="1:8" s="1421" customFormat="1" ht="12.75" customHeight="1">
      <c r="A1815" s="1246"/>
      <c r="B1815" s="1332"/>
      <c r="C1815" s="1669"/>
      <c r="D1815" s="1768"/>
      <c r="E1815" s="1519"/>
      <c r="F1815" s="1605"/>
      <c r="G1815" s="1512"/>
      <c r="H1815" s="1517"/>
    </row>
    <row r="1816" spans="1:8" s="1421" customFormat="1" ht="17.25" customHeight="1">
      <c r="A1816" s="1246"/>
      <c r="B1816" s="1332"/>
      <c r="C1816" s="5063" t="s">
        <v>580</v>
      </c>
      <c r="D1816" s="5087"/>
      <c r="E1816" s="4476">
        <f>SUM(E1817)</f>
        <v>0</v>
      </c>
      <c r="F1816" s="4476">
        <f>SUM(F1817)</f>
        <v>3657741</v>
      </c>
      <c r="G1816" s="4477">
        <f>SUM(G1817)</f>
        <v>3657735.66</v>
      </c>
      <c r="H1816" s="1536">
        <f t="shared" ref="H1816:H1824" si="131">G1816/F1816</f>
        <v>0.99999854008252642</v>
      </c>
    </row>
    <row r="1817" spans="1:8" s="1421" customFormat="1" ht="67.5" customHeight="1" thickBot="1">
      <c r="A1817" s="1232"/>
      <c r="B1817" s="1348"/>
      <c r="C1817" s="1667" t="s">
        <v>763</v>
      </c>
      <c r="D1817" s="1742" t="s">
        <v>762</v>
      </c>
      <c r="E1817" s="1228">
        <v>0</v>
      </c>
      <c r="F1817" s="1227">
        <v>3657741</v>
      </c>
      <c r="G1817" s="1512">
        <v>3657735.66</v>
      </c>
      <c r="H1817" s="1199">
        <f t="shared" si="131"/>
        <v>0.99999854008252642</v>
      </c>
    </row>
    <row r="1818" spans="1:8" ht="26.25" hidden="1" customHeight="1" thickBot="1">
      <c r="A1818" s="1413"/>
      <c r="B1818" s="1321"/>
      <c r="C1818" s="2106" t="s">
        <v>575</v>
      </c>
      <c r="D1818" s="2105" t="s">
        <v>574</v>
      </c>
      <c r="E1818" s="1419">
        <v>0</v>
      </c>
      <c r="F1818" s="1418"/>
      <c r="G1818" s="1417"/>
      <c r="H1818" s="1463" t="e">
        <f t="shared" si="131"/>
        <v>#DIV/0!</v>
      </c>
    </row>
    <row r="1819" spans="1:8" ht="17.100000000000001" customHeight="1" thickBot="1">
      <c r="A1819" s="1345" t="s">
        <v>805</v>
      </c>
      <c r="B1819" s="1541"/>
      <c r="C1819" s="1540"/>
      <c r="D1819" s="1539" t="s">
        <v>804</v>
      </c>
      <c r="E1819" s="1839">
        <f>SUM(E1820,E1835,E1882,E1928,E1938)</f>
        <v>22220943</v>
      </c>
      <c r="F1819" s="1839">
        <f>SUM(F1820,F1835,F1882,F1928,F1938)</f>
        <v>27695384</v>
      </c>
      <c r="G1819" s="1838">
        <f>SUM(G1820,G1835,G1882,G1928,G1938)</f>
        <v>26207065.25</v>
      </c>
      <c r="H1819" s="1341">
        <f t="shared" si="131"/>
        <v>0.94626112604179813</v>
      </c>
    </row>
    <row r="1820" spans="1:8" s="1421" customFormat="1" ht="17.100000000000001" customHeight="1" thickBot="1">
      <c r="A1820" s="2099"/>
      <c r="B1820" s="2104" t="s">
        <v>803</v>
      </c>
      <c r="C1820" s="2103"/>
      <c r="D1820" s="2102" t="s">
        <v>324</v>
      </c>
      <c r="E1820" s="1316">
        <f>SUM(E1821)</f>
        <v>200000</v>
      </c>
      <c r="F1820" s="1316">
        <f>SUM(F1821)</f>
        <v>148720</v>
      </c>
      <c r="G1820" s="1316">
        <f>SUM(G1821)</f>
        <v>137025</v>
      </c>
      <c r="H1820" s="1254">
        <f t="shared" si="131"/>
        <v>0.92136229155459926</v>
      </c>
    </row>
    <row r="1821" spans="1:8" s="1421" customFormat="1" ht="17.100000000000001" customHeight="1">
      <c r="A1821" s="2099"/>
      <c r="B1821" s="5088"/>
      <c r="C1821" s="4864" t="s">
        <v>490</v>
      </c>
      <c r="D1821" s="4864"/>
      <c r="E1821" s="1253">
        <f>SUM(E1822,E1826)</f>
        <v>200000</v>
      </c>
      <c r="F1821" s="1253">
        <f>SUM(F1822,F1826)</f>
        <v>148720</v>
      </c>
      <c r="G1821" s="1252">
        <f>SUM(G1822,G1826)</f>
        <v>137025</v>
      </c>
      <c r="H1821" s="1237">
        <f t="shared" si="131"/>
        <v>0.92136229155459926</v>
      </c>
    </row>
    <row r="1822" spans="1:8" s="1421" customFormat="1" ht="17.100000000000001" customHeight="1">
      <c r="A1822" s="1246"/>
      <c r="B1822" s="5088"/>
      <c r="C1822" s="5078" t="s">
        <v>514</v>
      </c>
      <c r="D1822" s="5078"/>
      <c r="E1822" s="1519">
        <f t="shared" ref="E1822:G1823" si="132">SUM(E1823)</f>
        <v>0</v>
      </c>
      <c r="F1822" s="1519">
        <f t="shared" si="132"/>
        <v>48720</v>
      </c>
      <c r="G1822" s="1518">
        <f t="shared" si="132"/>
        <v>48375</v>
      </c>
      <c r="H1822" s="1517">
        <f t="shared" si="131"/>
        <v>0.99291871921182262</v>
      </c>
    </row>
    <row r="1823" spans="1:8" s="1421" customFormat="1" ht="17.100000000000001" customHeight="1">
      <c r="A1823" s="1246"/>
      <c r="B1823" s="5088"/>
      <c r="C1823" s="5090" t="s">
        <v>508</v>
      </c>
      <c r="D1823" s="5090"/>
      <c r="E1823" s="2101">
        <f t="shared" si="132"/>
        <v>0</v>
      </c>
      <c r="F1823" s="2101">
        <f t="shared" si="132"/>
        <v>48720</v>
      </c>
      <c r="G1823" s="2100">
        <f t="shared" si="132"/>
        <v>48375</v>
      </c>
      <c r="H1823" s="1536">
        <f t="shared" si="131"/>
        <v>0.99291871921182262</v>
      </c>
    </row>
    <row r="1824" spans="1:8" s="1421" customFormat="1" ht="12.75" customHeight="1">
      <c r="A1824" s="1246"/>
      <c r="B1824" s="5088"/>
      <c r="C1824" s="1669" t="s">
        <v>505</v>
      </c>
      <c r="D1824" s="1668" t="s">
        <v>504</v>
      </c>
      <c r="E1824" s="1519">
        <v>0</v>
      </c>
      <c r="F1824" s="1605">
        <v>48720</v>
      </c>
      <c r="G1824" s="1512">
        <v>48375</v>
      </c>
      <c r="H1824" s="1517">
        <f t="shared" si="131"/>
        <v>0.99291871921182262</v>
      </c>
    </row>
    <row r="1825" spans="1:8" s="1421" customFormat="1" ht="15" customHeight="1">
      <c r="A1825" s="1246"/>
      <c r="B1825" s="5088"/>
      <c r="C1825" s="5080"/>
      <c r="D1825" s="5081"/>
      <c r="E1825" s="1364"/>
      <c r="F1825" s="1605"/>
      <c r="G1825" s="1512"/>
      <c r="H1825" s="1517"/>
    </row>
    <row r="1826" spans="1:8" s="1421" customFormat="1" ht="17.100000000000001" customHeight="1">
      <c r="A1826" s="2099"/>
      <c r="B1826" s="5088"/>
      <c r="C1826" s="5078" t="s">
        <v>489</v>
      </c>
      <c r="D1826" s="5078"/>
      <c r="E1826" s="1519">
        <f>SUM(E1827)</f>
        <v>200000</v>
      </c>
      <c r="F1826" s="1519">
        <f>SUM(F1827)</f>
        <v>100000</v>
      </c>
      <c r="G1826" s="1518">
        <f>SUM(G1827)</f>
        <v>88650</v>
      </c>
      <c r="H1826" s="1517">
        <f t="shared" ref="H1826:H1846" si="133">G1826/F1826</f>
        <v>0.88649999999999995</v>
      </c>
    </row>
    <row r="1827" spans="1:8" s="1421" customFormat="1" ht="54.75" customHeight="1" thickBot="1">
      <c r="A1827" s="2098"/>
      <c r="B1827" s="5089"/>
      <c r="C1827" s="2097" t="s">
        <v>108</v>
      </c>
      <c r="D1827" s="1742" t="s">
        <v>802</v>
      </c>
      <c r="E1827" s="1228">
        <v>200000</v>
      </c>
      <c r="F1827" s="1227">
        <v>100000</v>
      </c>
      <c r="G1827" s="1226">
        <v>88650</v>
      </c>
      <c r="H1827" s="1199">
        <f t="shared" si="133"/>
        <v>0.88649999999999995</v>
      </c>
    </row>
    <row r="1828" spans="1:8" ht="33.75" hidden="1" customHeight="1" thickBot="1">
      <c r="A1828" s="1999"/>
      <c r="B1828" s="2096" t="s">
        <v>801</v>
      </c>
      <c r="C1828" s="2095"/>
      <c r="D1828" s="2094" t="s">
        <v>800</v>
      </c>
      <c r="E1828" s="2093">
        <v>0</v>
      </c>
      <c r="F1828" s="1418"/>
      <c r="G1828" s="1417"/>
      <c r="H1828" s="1416" t="e">
        <f t="shared" si="133"/>
        <v>#DIV/0!</v>
      </c>
    </row>
    <row r="1829" spans="1:8" ht="17.100000000000001" hidden="1" customHeight="1" thickBot="1">
      <c r="A1829" s="1999"/>
      <c r="B1829" s="5058"/>
      <c r="C1829" s="5060" t="s">
        <v>490</v>
      </c>
      <c r="D1829" s="5060"/>
      <c r="E1829" s="1581">
        <v>0</v>
      </c>
      <c r="F1829" s="1665"/>
      <c r="G1829" s="1575"/>
      <c r="H1829" s="1578" t="e">
        <f t="shared" si="133"/>
        <v>#DIV/0!</v>
      </c>
    </row>
    <row r="1830" spans="1:8" ht="17.100000000000001" hidden="1" customHeight="1" thickBot="1">
      <c r="A1830" s="1999"/>
      <c r="B1830" s="5058"/>
      <c r="C1830" s="5076" t="s">
        <v>489</v>
      </c>
      <c r="D1830" s="5076"/>
      <c r="E1830" s="1579">
        <v>0</v>
      </c>
      <c r="F1830" s="1665"/>
      <c r="G1830" s="1575"/>
      <c r="H1830" s="1578" t="e">
        <f t="shared" si="133"/>
        <v>#DIV/0!</v>
      </c>
    </row>
    <row r="1831" spans="1:8" ht="34.5" hidden="1" customHeight="1" thickBot="1">
      <c r="A1831" s="1999"/>
      <c r="B1831" s="5058"/>
      <c r="C1831" s="1846" t="s">
        <v>90</v>
      </c>
      <c r="D1831" s="2092" t="s">
        <v>488</v>
      </c>
      <c r="E1831" s="1579">
        <v>0</v>
      </c>
      <c r="F1831" s="1665"/>
      <c r="G1831" s="1575"/>
      <c r="H1831" s="1578" t="e">
        <f t="shared" si="133"/>
        <v>#DIV/0!</v>
      </c>
    </row>
    <row r="1832" spans="1:8" ht="17.25" hidden="1" customHeight="1" thickBot="1">
      <c r="A1832" s="1999"/>
      <c r="B1832" s="5058"/>
      <c r="C1832" s="5060" t="s">
        <v>487</v>
      </c>
      <c r="D1832" s="5060"/>
      <c r="E1832" s="1696">
        <v>0</v>
      </c>
      <c r="F1832" s="1665"/>
      <c r="G1832" s="1575"/>
      <c r="H1832" s="1578" t="e">
        <f t="shared" si="133"/>
        <v>#DIV/0!</v>
      </c>
    </row>
    <row r="1833" spans="1:8" ht="17.25" hidden="1" customHeight="1" thickBot="1">
      <c r="A1833" s="1999"/>
      <c r="B1833" s="5058"/>
      <c r="C1833" s="5077" t="s">
        <v>486</v>
      </c>
      <c r="D1833" s="5077"/>
      <c r="E1833" s="2089">
        <v>0</v>
      </c>
      <c r="F1833" s="1665"/>
      <c r="G1833" s="1575"/>
      <c r="H1833" s="1578" t="e">
        <f t="shared" si="133"/>
        <v>#DIV/0!</v>
      </c>
    </row>
    <row r="1834" spans="1:8" ht="39.75" hidden="1" customHeight="1" thickBot="1">
      <c r="A1834" s="1999"/>
      <c r="B1834" s="5058"/>
      <c r="C1834" s="2091" t="s">
        <v>485</v>
      </c>
      <c r="D1834" s="2090" t="s">
        <v>484</v>
      </c>
      <c r="E1834" s="2089">
        <v>0</v>
      </c>
      <c r="F1834" s="1665"/>
      <c r="G1834" s="1575"/>
      <c r="H1834" s="1664" t="e">
        <f t="shared" si="133"/>
        <v>#DIV/0!</v>
      </c>
    </row>
    <row r="1835" spans="1:8" s="1421" customFormat="1" ht="17.100000000000001" customHeight="1" thickBot="1">
      <c r="A1835" s="1246"/>
      <c r="B1835" s="1259" t="s">
        <v>799</v>
      </c>
      <c r="C1835" s="1340"/>
      <c r="D1835" s="1339" t="s">
        <v>327</v>
      </c>
      <c r="E1835" s="1316">
        <f>SUM(E1836,E1878)</f>
        <v>5798639</v>
      </c>
      <c r="F1835" s="1316">
        <f>SUM(F1836,F1878)</f>
        <v>6593064</v>
      </c>
      <c r="G1835" s="1315">
        <f>SUM(G1836,G1878)</f>
        <v>6303389.9600000009</v>
      </c>
      <c r="H1835" s="1254">
        <f t="shared" si="133"/>
        <v>0.95606382100947307</v>
      </c>
    </row>
    <row r="1836" spans="1:8" s="1421" customFormat="1" ht="17.100000000000001" customHeight="1">
      <c r="A1836" s="1246"/>
      <c r="B1836" s="1332"/>
      <c r="C1836" s="4864" t="s">
        <v>490</v>
      </c>
      <c r="D1836" s="4864"/>
      <c r="E1836" s="1253">
        <f>SUM(E1837,E1872,E1875)</f>
        <v>5316403</v>
      </c>
      <c r="F1836" s="1253">
        <f>SUM(F1837,F1872,F1875)</f>
        <v>5832686</v>
      </c>
      <c r="G1836" s="1252">
        <f>SUM(G1837,G1872,G1875)</f>
        <v>5545973.1600000011</v>
      </c>
      <c r="H1836" s="1237">
        <f t="shared" si="133"/>
        <v>0.95084377249178187</v>
      </c>
    </row>
    <row r="1837" spans="1:8" s="1421" customFormat="1" ht="17.100000000000001" customHeight="1">
      <c r="A1837" s="1246"/>
      <c r="B1837" s="1332"/>
      <c r="C1837" s="5078" t="s">
        <v>514</v>
      </c>
      <c r="D1837" s="5078"/>
      <c r="E1837" s="1519">
        <f>SUM(E1838,E1848)</f>
        <v>4501955</v>
      </c>
      <c r="F1837" s="1519">
        <f>SUM(F1838,F1848)</f>
        <v>5038427</v>
      </c>
      <c r="G1837" s="1518">
        <f>SUM(G1838,G1848)</f>
        <v>4801721.370000001</v>
      </c>
      <c r="H1837" s="1517">
        <f t="shared" si="133"/>
        <v>0.95301993459466638</v>
      </c>
    </row>
    <row r="1838" spans="1:8" s="1421" customFormat="1" ht="17.100000000000001" customHeight="1">
      <c r="A1838" s="1246"/>
      <c r="B1838" s="1332"/>
      <c r="C1838" s="5079" t="s">
        <v>513</v>
      </c>
      <c r="D1838" s="5079"/>
      <c r="E1838" s="1538">
        <f>SUM(E1839:E1846)</f>
        <v>3622234</v>
      </c>
      <c r="F1838" s="1538">
        <f>SUM(F1839:F1846)</f>
        <v>3955636</v>
      </c>
      <c r="G1838" s="1537">
        <f>SUM(G1839:G1846)</f>
        <v>3825551.5500000007</v>
      </c>
      <c r="H1838" s="1536">
        <f t="shared" si="133"/>
        <v>0.96711415054368011</v>
      </c>
    </row>
    <row r="1839" spans="1:8" s="1421" customFormat="1" ht="17.100000000000001" customHeight="1">
      <c r="A1839" s="1246"/>
      <c r="B1839" s="1332"/>
      <c r="C1839" s="2077" t="s">
        <v>566</v>
      </c>
      <c r="D1839" s="2068" t="s">
        <v>565</v>
      </c>
      <c r="E1839" s="1519">
        <v>2804010</v>
      </c>
      <c r="F1839" s="1605">
        <v>3052753</v>
      </c>
      <c r="G1839" s="1512">
        <v>2952687.89</v>
      </c>
      <c r="H1839" s="1517">
        <f t="shared" si="133"/>
        <v>0.96722135397131703</v>
      </c>
    </row>
    <row r="1840" spans="1:8" s="1421" customFormat="1" ht="17.100000000000001" customHeight="1">
      <c r="A1840" s="1246"/>
      <c r="B1840" s="1332"/>
      <c r="C1840" s="2077" t="s">
        <v>564</v>
      </c>
      <c r="D1840" s="2068" t="s">
        <v>563</v>
      </c>
      <c r="E1840" s="1519">
        <v>196678</v>
      </c>
      <c r="F1840" s="1605">
        <v>189306</v>
      </c>
      <c r="G1840" s="1512">
        <v>189305.21</v>
      </c>
      <c r="H1840" s="1517">
        <f t="shared" si="133"/>
        <v>0.99999582686232869</v>
      </c>
    </row>
    <row r="1841" spans="1:8" s="1421" customFormat="1" ht="17.100000000000001" customHeight="1">
      <c r="A1841" s="1246"/>
      <c r="B1841" s="1332"/>
      <c r="C1841" s="2077" t="s">
        <v>512</v>
      </c>
      <c r="D1841" s="2068" t="s">
        <v>511</v>
      </c>
      <c r="E1841" s="1519">
        <v>502038</v>
      </c>
      <c r="F1841" s="1605">
        <v>538901</v>
      </c>
      <c r="G1841" s="1512">
        <v>517622.51</v>
      </c>
      <c r="H1841" s="1517">
        <f t="shared" si="133"/>
        <v>0.96051502966222002</v>
      </c>
    </row>
    <row r="1842" spans="1:8" s="1421" customFormat="1" ht="16.5" customHeight="1">
      <c r="A1842" s="1246"/>
      <c r="B1842" s="1332"/>
      <c r="C1842" s="2077" t="s">
        <v>510</v>
      </c>
      <c r="D1842" s="2068" t="s">
        <v>509</v>
      </c>
      <c r="E1842" s="1519">
        <v>62382</v>
      </c>
      <c r="F1842" s="1605">
        <v>68533</v>
      </c>
      <c r="G1842" s="1512">
        <v>64984.1</v>
      </c>
      <c r="H1842" s="1517">
        <f t="shared" si="133"/>
        <v>0.94821618782192518</v>
      </c>
    </row>
    <row r="1843" spans="1:8" s="1421" customFormat="1" ht="17.100000000000001" customHeight="1">
      <c r="A1843" s="1246"/>
      <c r="B1843" s="1332"/>
      <c r="C1843" s="1370" t="s">
        <v>522</v>
      </c>
      <c r="D1843" s="1330" t="s">
        <v>521</v>
      </c>
      <c r="E1843" s="1519">
        <v>32400</v>
      </c>
      <c r="F1843" s="1605">
        <v>15900</v>
      </c>
      <c r="G1843" s="1512">
        <v>12000</v>
      </c>
      <c r="H1843" s="1517">
        <f t="shared" si="133"/>
        <v>0.75471698113207553</v>
      </c>
    </row>
    <row r="1844" spans="1:8" s="1421" customFormat="1" ht="17.100000000000001" customHeight="1">
      <c r="A1844" s="1246"/>
      <c r="B1844" s="1332"/>
      <c r="C1844" s="1735" t="s">
        <v>562</v>
      </c>
      <c r="D1844" s="2087" t="s">
        <v>561</v>
      </c>
      <c r="E1844" s="1519">
        <v>24726</v>
      </c>
      <c r="F1844" s="1605">
        <v>27849</v>
      </c>
      <c r="G1844" s="1512">
        <v>27238.41</v>
      </c>
      <c r="H1844" s="1517">
        <f t="shared" si="133"/>
        <v>0.97807497576214586</v>
      </c>
    </row>
    <row r="1845" spans="1:8" s="1421" customFormat="1" ht="30" customHeight="1">
      <c r="A1845" s="1246"/>
      <c r="B1845" s="1332"/>
      <c r="C1845" s="1545" t="s">
        <v>798</v>
      </c>
      <c r="D1845" s="2086" t="s">
        <v>797</v>
      </c>
      <c r="E1845" s="1519">
        <v>0</v>
      </c>
      <c r="F1845" s="1605">
        <v>51451</v>
      </c>
      <c r="G1845" s="1512">
        <v>51451</v>
      </c>
      <c r="H1845" s="1517">
        <f t="shared" si="133"/>
        <v>1</v>
      </c>
    </row>
    <row r="1846" spans="1:8" s="1421" customFormat="1" ht="28.5" customHeight="1">
      <c r="A1846" s="1246"/>
      <c r="B1846" s="1332"/>
      <c r="C1846" s="1545" t="s">
        <v>796</v>
      </c>
      <c r="D1846" s="2086" t="s">
        <v>795</v>
      </c>
      <c r="E1846" s="1519">
        <v>0</v>
      </c>
      <c r="F1846" s="1605">
        <v>10943</v>
      </c>
      <c r="G1846" s="1512">
        <v>10262.43</v>
      </c>
      <c r="H1846" s="1517">
        <f t="shared" si="133"/>
        <v>0.9378077309695696</v>
      </c>
    </row>
    <row r="1847" spans="1:8" ht="18" customHeight="1">
      <c r="A1847" s="1246"/>
      <c r="B1847" s="1332"/>
      <c r="C1847" s="1385"/>
      <c r="D1847" s="1385"/>
      <c r="E1847" s="1235"/>
      <c r="F1847" s="1665"/>
      <c r="G1847" s="1575"/>
      <c r="H1847" s="1578"/>
    </row>
    <row r="1848" spans="1:8" ht="17.100000000000001" customHeight="1">
      <c r="A1848" s="1246"/>
      <c r="B1848" s="1332"/>
      <c r="C1848" s="5063" t="s">
        <v>508</v>
      </c>
      <c r="D1848" s="5063"/>
      <c r="E1848" s="1538">
        <f>SUM(E1849:E1870)</f>
        <v>879721</v>
      </c>
      <c r="F1848" s="1538">
        <f>SUM(F1849:F1870)</f>
        <v>1082791</v>
      </c>
      <c r="G1848" s="1537">
        <f>SUM(G1849:G1870)</f>
        <v>976169.82000000007</v>
      </c>
      <c r="H1848" s="1536">
        <f t="shared" ref="H1848:H1859" si="134">G1848/F1848</f>
        <v>0.9015311542116623</v>
      </c>
    </row>
    <row r="1849" spans="1:8" s="1421" customFormat="1" ht="17.100000000000001" customHeight="1">
      <c r="A1849" s="1246"/>
      <c r="B1849" s="1332"/>
      <c r="C1849" s="2077" t="s">
        <v>667</v>
      </c>
      <c r="D1849" s="2068" t="s">
        <v>666</v>
      </c>
      <c r="E1849" s="1519">
        <v>7646</v>
      </c>
      <c r="F1849" s="1605">
        <v>4466</v>
      </c>
      <c r="G1849" s="1512">
        <v>4168.43</v>
      </c>
      <c r="H1849" s="1517">
        <f t="shared" si="134"/>
        <v>0.93336990595611291</v>
      </c>
    </row>
    <row r="1850" spans="1:8" ht="17.100000000000001" customHeight="1">
      <c r="A1850" s="1246"/>
      <c r="B1850" s="1332"/>
      <c r="C1850" s="2077" t="s">
        <v>560</v>
      </c>
      <c r="D1850" s="2068" t="s">
        <v>559</v>
      </c>
      <c r="E1850" s="1519">
        <v>23000</v>
      </c>
      <c r="F1850" s="1605">
        <v>23600</v>
      </c>
      <c r="G1850" s="1512">
        <v>23520.78</v>
      </c>
      <c r="H1850" s="1517">
        <f t="shared" si="134"/>
        <v>0.996643220338983</v>
      </c>
    </row>
    <row r="1851" spans="1:8" s="1421" customFormat="1" ht="17.100000000000001" customHeight="1">
      <c r="A1851" s="1246"/>
      <c r="B1851" s="1332"/>
      <c r="C1851" s="2077" t="s">
        <v>507</v>
      </c>
      <c r="D1851" s="2068" t="s">
        <v>506</v>
      </c>
      <c r="E1851" s="1519">
        <v>150995</v>
      </c>
      <c r="F1851" s="1605">
        <v>185795</v>
      </c>
      <c r="G1851" s="1512">
        <v>179264.15</v>
      </c>
      <c r="H1851" s="1517">
        <f t="shared" si="134"/>
        <v>0.96484916171048729</v>
      </c>
    </row>
    <row r="1852" spans="1:8" s="1421" customFormat="1" ht="17.100000000000001" customHeight="1">
      <c r="A1852" s="1246"/>
      <c r="B1852" s="1332"/>
      <c r="C1852" s="2077" t="s">
        <v>558</v>
      </c>
      <c r="D1852" s="2068" t="s">
        <v>557</v>
      </c>
      <c r="E1852" s="1519">
        <v>4619</v>
      </c>
      <c r="F1852" s="1605">
        <v>4619</v>
      </c>
      <c r="G1852" s="1512">
        <v>4605</v>
      </c>
      <c r="H1852" s="1517">
        <f t="shared" si="134"/>
        <v>0.99696904091794758</v>
      </c>
    </row>
    <row r="1853" spans="1:8" s="1421" customFormat="1" ht="17.100000000000001" customHeight="1">
      <c r="A1853" s="1246"/>
      <c r="B1853" s="1332"/>
      <c r="C1853" s="2077" t="s">
        <v>554</v>
      </c>
      <c r="D1853" s="2068" t="s">
        <v>553</v>
      </c>
      <c r="E1853" s="1519">
        <v>102486</v>
      </c>
      <c r="F1853" s="1605">
        <v>112486</v>
      </c>
      <c r="G1853" s="1512">
        <v>108438</v>
      </c>
      <c r="H1853" s="1517">
        <f t="shared" si="134"/>
        <v>0.96401329943281833</v>
      </c>
    </row>
    <row r="1854" spans="1:8" s="1421" customFormat="1" ht="17.100000000000001" customHeight="1">
      <c r="A1854" s="1246"/>
      <c r="B1854" s="1332"/>
      <c r="C1854" s="2077" t="s">
        <v>552</v>
      </c>
      <c r="D1854" s="2068" t="s">
        <v>551</v>
      </c>
      <c r="E1854" s="1519">
        <v>111996</v>
      </c>
      <c r="F1854" s="1605">
        <v>140496</v>
      </c>
      <c r="G1854" s="1512">
        <v>123941.97</v>
      </c>
      <c r="H1854" s="1517">
        <f t="shared" si="134"/>
        <v>0.8821743679535361</v>
      </c>
    </row>
    <row r="1855" spans="1:8" s="1421" customFormat="1" ht="17.100000000000001" customHeight="1">
      <c r="A1855" s="1246"/>
      <c r="B1855" s="1332"/>
      <c r="C1855" s="2077" t="s">
        <v>550</v>
      </c>
      <c r="D1855" s="2068" t="s">
        <v>549</v>
      </c>
      <c r="E1855" s="1519">
        <v>5880</v>
      </c>
      <c r="F1855" s="1605">
        <v>4418</v>
      </c>
      <c r="G1855" s="1512">
        <v>3801.13</v>
      </c>
      <c r="H1855" s="1517">
        <f t="shared" si="134"/>
        <v>0.86037347215934812</v>
      </c>
    </row>
    <row r="1856" spans="1:8" s="1421" customFormat="1" ht="17.100000000000001" customHeight="1">
      <c r="A1856" s="1246"/>
      <c r="B1856" s="1332"/>
      <c r="C1856" s="2083" t="s">
        <v>505</v>
      </c>
      <c r="D1856" s="2084" t="s">
        <v>504</v>
      </c>
      <c r="E1856" s="1519">
        <v>258388</v>
      </c>
      <c r="F1856" s="1605">
        <v>289787</v>
      </c>
      <c r="G1856" s="1512">
        <v>226353.21</v>
      </c>
      <c r="H1856" s="1517">
        <f t="shared" si="134"/>
        <v>0.78110201630853004</v>
      </c>
    </row>
    <row r="1857" spans="1:8" s="1421" customFormat="1" ht="28.5" customHeight="1">
      <c r="A1857" s="1246"/>
      <c r="B1857" s="1332"/>
      <c r="C1857" s="1816" t="s">
        <v>779</v>
      </c>
      <c r="D1857" s="1631" t="s">
        <v>778</v>
      </c>
      <c r="E1857" s="1295">
        <v>0</v>
      </c>
      <c r="F1857" s="1363">
        <v>23606</v>
      </c>
      <c r="G1857" s="1362">
        <v>23587.35</v>
      </c>
      <c r="H1857" s="1208">
        <f t="shared" si="134"/>
        <v>0.99920994662373963</v>
      </c>
    </row>
    <row r="1858" spans="1:8" s="1421" customFormat="1" ht="16.5" customHeight="1">
      <c r="A1858" s="1332"/>
      <c r="B1858" s="1332"/>
      <c r="C1858" s="1816" t="s">
        <v>548</v>
      </c>
      <c r="D1858" s="1631" t="s">
        <v>547</v>
      </c>
      <c r="E1858" s="1295">
        <v>14569</v>
      </c>
      <c r="F1858" s="1363">
        <v>12569</v>
      </c>
      <c r="G1858" s="1362">
        <v>12210.03</v>
      </c>
      <c r="H1858" s="1208">
        <f t="shared" si="134"/>
        <v>0.9714400509189276</v>
      </c>
    </row>
    <row r="1859" spans="1:8" ht="16.5" customHeight="1">
      <c r="A1859" s="1246"/>
      <c r="B1859" s="1332"/>
      <c r="C1859" s="1370" t="s">
        <v>794</v>
      </c>
      <c r="D1859" s="1330" t="s">
        <v>793</v>
      </c>
      <c r="E1859" s="1519">
        <v>0</v>
      </c>
      <c r="F1859" s="1605">
        <v>95000</v>
      </c>
      <c r="G1859" s="1512">
        <v>95000</v>
      </c>
      <c r="H1859" s="1517">
        <f t="shared" si="134"/>
        <v>1</v>
      </c>
    </row>
    <row r="1860" spans="1:8" ht="16.5" customHeight="1">
      <c r="A1860" s="1332"/>
      <c r="B1860" s="1332"/>
      <c r="C1860" s="2083" t="s">
        <v>546</v>
      </c>
      <c r="D1860" s="2084" t="s">
        <v>545</v>
      </c>
      <c r="E1860" s="1519">
        <v>32538</v>
      </c>
      <c r="F1860" s="1605">
        <v>0</v>
      </c>
      <c r="G1860" s="1512">
        <v>0</v>
      </c>
      <c r="H1860" s="1517"/>
    </row>
    <row r="1861" spans="1:8" ht="25.5" hidden="1" customHeight="1">
      <c r="A1861" s="1246"/>
      <c r="B1861" s="1332"/>
      <c r="C1861" s="1370" t="s">
        <v>544</v>
      </c>
      <c r="D1861" s="1330" t="s">
        <v>543</v>
      </c>
      <c r="E1861" s="1295">
        <v>0</v>
      </c>
      <c r="F1861" s="1605"/>
      <c r="G1861" s="1512"/>
      <c r="H1861" s="1517" t="e">
        <f>G1861/F1861</f>
        <v>#DIV/0!</v>
      </c>
    </row>
    <row r="1862" spans="1:8" s="1421" customFormat="1" ht="17.100000000000001" customHeight="1">
      <c r="A1862" s="1246"/>
      <c r="B1862" s="1332"/>
      <c r="C1862" s="2085" t="s">
        <v>542</v>
      </c>
      <c r="D1862" s="2068" t="s">
        <v>541</v>
      </c>
      <c r="E1862" s="1519">
        <v>11015</v>
      </c>
      <c r="F1862" s="1605">
        <v>11015</v>
      </c>
      <c r="G1862" s="1512">
        <v>10039.85</v>
      </c>
      <c r="H1862" s="1517">
        <f>G1862/F1862</f>
        <v>0.91147072174307764</v>
      </c>
    </row>
    <row r="1863" spans="1:8" ht="17.100000000000001" customHeight="1">
      <c r="A1863" s="1332"/>
      <c r="B1863" s="1332"/>
      <c r="C1863" s="2083" t="s">
        <v>540</v>
      </c>
      <c r="D1863" s="2084" t="s">
        <v>539</v>
      </c>
      <c r="E1863" s="1519">
        <v>2000</v>
      </c>
      <c r="F1863" s="1605">
        <v>0</v>
      </c>
      <c r="G1863" s="1512">
        <v>0</v>
      </c>
      <c r="H1863" s="1517"/>
    </row>
    <row r="1864" spans="1:8" s="1421" customFormat="1" ht="17.100000000000001" customHeight="1">
      <c r="A1864" s="1369"/>
      <c r="B1864" s="1368"/>
      <c r="C1864" s="1370" t="s">
        <v>538</v>
      </c>
      <c r="D1864" s="1330" t="s">
        <v>537</v>
      </c>
      <c r="E1864" s="1295">
        <v>8181</v>
      </c>
      <c r="F1864" s="1363">
        <v>14943</v>
      </c>
      <c r="G1864" s="1362">
        <v>14942.66</v>
      </c>
      <c r="H1864" s="1208">
        <f t="shared" ref="H1864:H1870" si="135">G1864/F1864</f>
        <v>0.99997724687144485</v>
      </c>
    </row>
    <row r="1865" spans="1:8" s="1421" customFormat="1" ht="17.100000000000001" customHeight="1">
      <c r="A1865" s="1246"/>
      <c r="B1865" s="1332"/>
      <c r="C1865" s="2077" t="s">
        <v>536</v>
      </c>
      <c r="D1865" s="2068" t="s">
        <v>535</v>
      </c>
      <c r="E1865" s="1519">
        <v>93437</v>
      </c>
      <c r="F1865" s="1605">
        <v>93437</v>
      </c>
      <c r="G1865" s="1512">
        <v>83534.259999999995</v>
      </c>
      <c r="H1865" s="1517">
        <f t="shared" si="135"/>
        <v>0.89401693119428061</v>
      </c>
    </row>
    <row r="1866" spans="1:8" s="1421" customFormat="1" ht="17.100000000000001" customHeight="1">
      <c r="A1866" s="1246"/>
      <c r="B1866" s="1332"/>
      <c r="C1866" s="2077" t="s">
        <v>534</v>
      </c>
      <c r="D1866" s="2068" t="s">
        <v>533</v>
      </c>
      <c r="E1866" s="1519">
        <v>18052</v>
      </c>
      <c r="F1866" s="1605">
        <v>18052</v>
      </c>
      <c r="G1866" s="1512">
        <v>17415.810000000001</v>
      </c>
      <c r="H1866" s="1517">
        <f t="shared" si="135"/>
        <v>0.964757921559938</v>
      </c>
    </row>
    <row r="1867" spans="1:8" s="1421" customFormat="1" ht="17.100000000000001" customHeight="1">
      <c r="A1867" s="1246"/>
      <c r="B1867" s="1332"/>
      <c r="C1867" s="2077" t="s">
        <v>664</v>
      </c>
      <c r="D1867" s="2068" t="s">
        <v>671</v>
      </c>
      <c r="E1867" s="1519">
        <v>16419</v>
      </c>
      <c r="F1867" s="1605">
        <v>17219</v>
      </c>
      <c r="G1867" s="1512">
        <v>16310.24</v>
      </c>
      <c r="H1867" s="1517">
        <f t="shared" si="135"/>
        <v>0.94722341599396009</v>
      </c>
    </row>
    <row r="1868" spans="1:8" s="1421" customFormat="1" ht="17.100000000000001" customHeight="1">
      <c r="A1868" s="1246"/>
      <c r="B1868" s="1332"/>
      <c r="C1868" s="2083" t="s">
        <v>792</v>
      </c>
      <c r="D1868" s="2068" t="s">
        <v>791</v>
      </c>
      <c r="E1868" s="1519">
        <v>2500</v>
      </c>
      <c r="F1868" s="1605">
        <v>2500</v>
      </c>
      <c r="G1868" s="1512">
        <v>624.67999999999995</v>
      </c>
      <c r="H1868" s="1517">
        <f t="shared" si="135"/>
        <v>0.24987199999999998</v>
      </c>
    </row>
    <row r="1869" spans="1:8" s="1421" customFormat="1" ht="17.100000000000001" customHeight="1">
      <c r="A1869" s="1246"/>
      <c r="B1869" s="1332"/>
      <c r="C1869" s="1443" t="s">
        <v>746</v>
      </c>
      <c r="D1869" s="2068" t="s">
        <v>726</v>
      </c>
      <c r="E1869" s="1519">
        <v>600</v>
      </c>
      <c r="F1869" s="1605">
        <v>6003</v>
      </c>
      <c r="G1869" s="1512">
        <v>5633</v>
      </c>
      <c r="H1869" s="1517">
        <f t="shared" si="135"/>
        <v>0.93836415125770445</v>
      </c>
    </row>
    <row r="1870" spans="1:8" s="1421" customFormat="1" ht="18" customHeight="1">
      <c r="A1870" s="1246"/>
      <c r="B1870" s="1332"/>
      <c r="C1870" s="2082" t="s">
        <v>532</v>
      </c>
      <c r="D1870" s="2081" t="s">
        <v>531</v>
      </c>
      <c r="E1870" s="1519">
        <v>15400</v>
      </c>
      <c r="F1870" s="2059">
        <v>22780</v>
      </c>
      <c r="G1870" s="2058">
        <v>22779.27</v>
      </c>
      <c r="H1870" s="1517">
        <f t="shared" si="135"/>
        <v>0.99996795434591745</v>
      </c>
    </row>
    <row r="1871" spans="1:8" ht="17.100000000000001" customHeight="1">
      <c r="A1871" s="1246"/>
      <c r="B1871" s="1332"/>
      <c r="C1871" s="2080"/>
      <c r="D1871" s="1860"/>
      <c r="E1871" s="1748"/>
      <c r="F1871" s="2079"/>
      <c r="G1871" s="2078"/>
      <c r="H1871" s="1578"/>
    </row>
    <row r="1872" spans="1:8" s="1421" customFormat="1" ht="17.100000000000001" customHeight="1">
      <c r="A1872" s="1246"/>
      <c r="B1872" s="1332"/>
      <c r="C1872" s="5064" t="s">
        <v>489</v>
      </c>
      <c r="D1872" s="5064"/>
      <c r="E1872" s="1295">
        <f>SUM(E1873)</f>
        <v>800000</v>
      </c>
      <c r="F1872" s="1295">
        <f>SUM(F1873)</f>
        <v>777171</v>
      </c>
      <c r="G1872" s="1294">
        <f>SUM(G1873)</f>
        <v>728060.07</v>
      </c>
      <c r="H1872" s="1517">
        <f>G1872/F1872</f>
        <v>0.93680807698691793</v>
      </c>
    </row>
    <row r="1873" spans="1:8" s="1421" customFormat="1" ht="53.25" customHeight="1">
      <c r="A1873" s="1246"/>
      <c r="B1873" s="1332"/>
      <c r="C1873" s="2077" t="s">
        <v>108</v>
      </c>
      <c r="D1873" s="2068" t="s">
        <v>502</v>
      </c>
      <c r="E1873" s="1519">
        <v>800000</v>
      </c>
      <c r="F1873" s="1605">
        <v>777171</v>
      </c>
      <c r="G1873" s="1512">
        <v>728060.07</v>
      </c>
      <c r="H1873" s="1517">
        <f>G1873/F1873</f>
        <v>0.93680807698691793</v>
      </c>
    </row>
    <row r="1874" spans="1:8" ht="15" customHeight="1">
      <c r="A1874" s="1246"/>
      <c r="B1874" s="1332"/>
      <c r="C1874" s="1385"/>
      <c r="D1874" s="1385"/>
      <c r="E1874" s="1235"/>
      <c r="F1874" s="1665"/>
      <c r="G1874" s="1575"/>
      <c r="H1874" s="1578"/>
    </row>
    <row r="1875" spans="1:8" s="1421" customFormat="1" ht="17.100000000000001" customHeight="1">
      <c r="A1875" s="1246"/>
      <c r="B1875" s="1235"/>
      <c r="C1875" s="5065" t="s">
        <v>498</v>
      </c>
      <c r="D1875" s="5065"/>
      <c r="E1875" s="1670">
        <f>SUM(E1876)</f>
        <v>14448</v>
      </c>
      <c r="F1875" s="1670">
        <f>SUM(F1876)</f>
        <v>17088</v>
      </c>
      <c r="G1875" s="1753">
        <f>SUM(G1876)</f>
        <v>16191.72</v>
      </c>
      <c r="H1875" s="1517">
        <f>G1875/F1875</f>
        <v>0.94754915730337075</v>
      </c>
    </row>
    <row r="1876" spans="1:8" s="1421" customFormat="1" ht="17.25" customHeight="1">
      <c r="A1876" s="1246"/>
      <c r="B1876" s="1235"/>
      <c r="C1876" s="2077" t="s">
        <v>530</v>
      </c>
      <c r="D1876" s="2068" t="s">
        <v>529</v>
      </c>
      <c r="E1876" s="2076">
        <v>14448</v>
      </c>
      <c r="F1876" s="1605">
        <v>17088</v>
      </c>
      <c r="G1876" s="1512">
        <v>16191.72</v>
      </c>
      <c r="H1876" s="1517">
        <f>G1876/F1876</f>
        <v>0.94754915730337075</v>
      </c>
    </row>
    <row r="1877" spans="1:8" ht="16.5" customHeight="1">
      <c r="A1877" s="1246"/>
      <c r="B1877" s="1235"/>
      <c r="C1877" s="2075"/>
      <c r="D1877" s="2074"/>
      <c r="E1877" s="1364"/>
      <c r="F1877" s="1665"/>
      <c r="G1877" s="1575"/>
      <c r="H1877" s="1578"/>
    </row>
    <row r="1878" spans="1:8" s="1421" customFormat="1" ht="17.25" customHeight="1">
      <c r="A1878" s="1246"/>
      <c r="B1878" s="1235"/>
      <c r="C1878" s="5066" t="s">
        <v>487</v>
      </c>
      <c r="D1878" s="5066"/>
      <c r="E1878" s="2056">
        <f>SUM(E1879)</f>
        <v>482236</v>
      </c>
      <c r="F1878" s="2056">
        <f>SUM(F1879)</f>
        <v>760378</v>
      </c>
      <c r="G1878" s="2055">
        <f>SUM(G1879)</f>
        <v>757416.8</v>
      </c>
      <c r="H1878" s="2054">
        <f t="shared" ref="H1878:H1886" si="136">G1878/F1878</f>
        <v>0.99610562115158519</v>
      </c>
    </row>
    <row r="1879" spans="1:8" s="1421" customFormat="1" ht="17.25" customHeight="1">
      <c r="A1879" s="1246"/>
      <c r="B1879" s="1235"/>
      <c r="C1879" s="5067" t="s">
        <v>486</v>
      </c>
      <c r="D1879" s="5067"/>
      <c r="E1879" s="2052">
        <f>SUM(E1880:E1881)</f>
        <v>482236</v>
      </c>
      <c r="F1879" s="2052">
        <f>SUM(F1880:F1881)</f>
        <v>760378</v>
      </c>
      <c r="G1879" s="2051">
        <f>SUM(G1880:G1881)</f>
        <v>757416.8</v>
      </c>
      <c r="H1879" s="2050">
        <f t="shared" si="136"/>
        <v>0.99610562115158519</v>
      </c>
    </row>
    <row r="1880" spans="1:8" s="1421" customFormat="1" ht="16.5" customHeight="1">
      <c r="A1880" s="1246"/>
      <c r="B1880" s="1235"/>
      <c r="C1880" s="2038" t="s">
        <v>579</v>
      </c>
      <c r="D1880" s="2073" t="s">
        <v>576</v>
      </c>
      <c r="E1880" s="2052">
        <v>482236</v>
      </c>
      <c r="F1880" s="2059">
        <v>498920</v>
      </c>
      <c r="G1880" s="2058">
        <v>498255.8</v>
      </c>
      <c r="H1880" s="2050">
        <f t="shared" si="136"/>
        <v>0.9986687244448007</v>
      </c>
    </row>
    <row r="1881" spans="1:8" s="1421" customFormat="1" ht="16.5" customHeight="1" thickBot="1">
      <c r="A1881" s="1246"/>
      <c r="B1881" s="1235"/>
      <c r="C1881" s="2072" t="s">
        <v>644</v>
      </c>
      <c r="D1881" s="2071" t="s">
        <v>643</v>
      </c>
      <c r="E1881" s="1828">
        <v>0</v>
      </c>
      <c r="F1881" s="2070">
        <v>261458</v>
      </c>
      <c r="G1881" s="1980">
        <v>259161</v>
      </c>
      <c r="H1881" s="1823">
        <f t="shared" si="136"/>
        <v>0.99121465015413568</v>
      </c>
    </row>
    <row r="1882" spans="1:8" ht="17.25" customHeight="1" thickBot="1">
      <c r="A1882" s="1246"/>
      <c r="B1882" s="1259" t="s">
        <v>790</v>
      </c>
      <c r="C1882" s="1340"/>
      <c r="D1882" s="1339" t="s">
        <v>789</v>
      </c>
      <c r="E1882" s="1316">
        <f>SUM(E1883,E1902)</f>
        <v>0</v>
      </c>
      <c r="F1882" s="1316">
        <f>SUM(F1883,F1902)</f>
        <v>720291</v>
      </c>
      <c r="G1882" s="1315">
        <f>SUM(G1883,G1902)</f>
        <v>185566.79</v>
      </c>
      <c r="H1882" s="1254">
        <f t="shared" si="136"/>
        <v>0.25762752831841579</v>
      </c>
    </row>
    <row r="1883" spans="1:8" ht="15" customHeight="1">
      <c r="A1883" s="1246"/>
      <c r="B1883" s="1235"/>
      <c r="C1883" s="4864" t="s">
        <v>490</v>
      </c>
      <c r="D1883" s="4864"/>
      <c r="E1883" s="1253">
        <f>SUM(E1884)</f>
        <v>0</v>
      </c>
      <c r="F1883" s="1253">
        <f>SUM(F1884)</f>
        <v>705291</v>
      </c>
      <c r="G1883" s="1252">
        <f>SUM(G1884)</f>
        <v>185566.79</v>
      </c>
      <c r="H1883" s="1237">
        <f t="shared" si="136"/>
        <v>0.26310670347416881</v>
      </c>
    </row>
    <row r="1884" spans="1:8" ht="15.75" customHeight="1">
      <c r="A1884" s="1246"/>
      <c r="B1884" s="1235"/>
      <c r="C1884" s="5068" t="s">
        <v>526</v>
      </c>
      <c r="D1884" s="5069"/>
      <c r="E1884" s="2052">
        <f>SUM(E1885:E1900)</f>
        <v>0</v>
      </c>
      <c r="F1884" s="2052">
        <f>SUM(F1885:F1900)</f>
        <v>705291</v>
      </c>
      <c r="G1884" s="2051">
        <f>SUM(G1885:G1900)</f>
        <v>185566.79</v>
      </c>
      <c r="H1884" s="2050">
        <f t="shared" si="136"/>
        <v>0.26310670347416881</v>
      </c>
    </row>
    <row r="1885" spans="1:8" ht="15.75" customHeight="1">
      <c r="A1885" s="1246"/>
      <c r="B1885" s="1235"/>
      <c r="C1885" s="2062" t="s">
        <v>685</v>
      </c>
      <c r="D1885" s="2068" t="s">
        <v>565</v>
      </c>
      <c r="E1885" s="2052">
        <v>0</v>
      </c>
      <c r="F1885" s="2059">
        <v>243503</v>
      </c>
      <c r="G1885" s="2058">
        <v>50766.49</v>
      </c>
      <c r="H1885" s="2050">
        <f t="shared" si="136"/>
        <v>0.20848404331774145</v>
      </c>
    </row>
    <row r="1886" spans="1:8" ht="15.75" customHeight="1">
      <c r="A1886" s="1246"/>
      <c r="B1886" s="1235"/>
      <c r="C1886" s="2062" t="s">
        <v>597</v>
      </c>
      <c r="D1886" s="2068" t="s">
        <v>565</v>
      </c>
      <c r="E1886" s="2052">
        <v>0</v>
      </c>
      <c r="F1886" s="2059">
        <v>42971</v>
      </c>
      <c r="G1886" s="2058">
        <v>8958.7900000000009</v>
      </c>
      <c r="H1886" s="2050">
        <f t="shared" si="136"/>
        <v>0.20848455935398294</v>
      </c>
    </row>
    <row r="1887" spans="1:8" ht="15.75" hidden="1" customHeight="1">
      <c r="A1887" s="1246"/>
      <c r="B1887" s="1235"/>
      <c r="C1887" s="2062" t="s">
        <v>684</v>
      </c>
      <c r="D1887" s="2068" t="s">
        <v>563</v>
      </c>
      <c r="E1887" s="2052">
        <v>0</v>
      </c>
      <c r="F1887" s="2059">
        <v>0</v>
      </c>
      <c r="G1887" s="2058">
        <v>0</v>
      </c>
      <c r="H1887" s="2050">
        <v>0</v>
      </c>
    </row>
    <row r="1888" spans="1:8" ht="15.75" hidden="1" customHeight="1">
      <c r="A1888" s="1246"/>
      <c r="B1888" s="1235"/>
      <c r="C1888" s="2062" t="s">
        <v>595</v>
      </c>
      <c r="D1888" s="2068" t="s">
        <v>563</v>
      </c>
      <c r="E1888" s="2052">
        <v>0</v>
      </c>
      <c r="F1888" s="2059">
        <v>0</v>
      </c>
      <c r="G1888" s="2058">
        <v>0</v>
      </c>
      <c r="H1888" s="2050">
        <v>0</v>
      </c>
    </row>
    <row r="1889" spans="1:8" ht="15.75" customHeight="1">
      <c r="A1889" s="1246"/>
      <c r="B1889" s="1235"/>
      <c r="C1889" s="2062" t="s">
        <v>683</v>
      </c>
      <c r="D1889" s="2068" t="s">
        <v>511</v>
      </c>
      <c r="E1889" s="2052">
        <v>0</v>
      </c>
      <c r="F1889" s="2059">
        <v>41858</v>
      </c>
      <c r="G1889" s="2058">
        <v>8668.75</v>
      </c>
      <c r="H1889" s="2050">
        <f t="shared" ref="H1889:H1900" si="137">G1889/F1889</f>
        <v>0.20709900138563717</v>
      </c>
    </row>
    <row r="1890" spans="1:8" ht="15.75" customHeight="1">
      <c r="A1890" s="1246"/>
      <c r="B1890" s="1235"/>
      <c r="C1890" s="2062" t="s">
        <v>593</v>
      </c>
      <c r="D1890" s="2068" t="s">
        <v>511</v>
      </c>
      <c r="E1890" s="2052">
        <v>0</v>
      </c>
      <c r="F1890" s="2059">
        <v>7387</v>
      </c>
      <c r="G1890" s="2058">
        <v>1529.77</v>
      </c>
      <c r="H1890" s="2050">
        <f t="shared" si="137"/>
        <v>0.20708948152159198</v>
      </c>
    </row>
    <row r="1891" spans="1:8" ht="15.75" customHeight="1">
      <c r="A1891" s="1246"/>
      <c r="B1891" s="1235"/>
      <c r="C1891" s="2062" t="s">
        <v>682</v>
      </c>
      <c r="D1891" s="2068" t="s">
        <v>509</v>
      </c>
      <c r="E1891" s="2052">
        <v>0</v>
      </c>
      <c r="F1891" s="2059">
        <v>5966</v>
      </c>
      <c r="G1891" s="2058">
        <v>1080.03</v>
      </c>
      <c r="H1891" s="2050">
        <f t="shared" si="137"/>
        <v>0.18103084143479717</v>
      </c>
    </row>
    <row r="1892" spans="1:8" ht="15.75" customHeight="1">
      <c r="A1892" s="1246"/>
      <c r="B1892" s="1235"/>
      <c r="C1892" s="2069" t="s">
        <v>591</v>
      </c>
      <c r="D1892" s="2068" t="s">
        <v>509</v>
      </c>
      <c r="E1892" s="2052">
        <v>0</v>
      </c>
      <c r="F1892" s="2059">
        <v>1053</v>
      </c>
      <c r="G1892" s="2058">
        <v>190.58</v>
      </c>
      <c r="H1892" s="2050">
        <f t="shared" si="137"/>
        <v>0.18098765432098768</v>
      </c>
    </row>
    <row r="1893" spans="1:8" ht="15.75" customHeight="1">
      <c r="A1893" s="1246"/>
      <c r="B1893" s="1235"/>
      <c r="C1893" s="2062" t="s">
        <v>680</v>
      </c>
      <c r="D1893" s="2068" t="s">
        <v>506</v>
      </c>
      <c r="E1893" s="2052">
        <v>0</v>
      </c>
      <c r="F1893" s="2059">
        <v>126480</v>
      </c>
      <c r="G1893" s="2058">
        <v>97147.86</v>
      </c>
      <c r="H1893" s="2050">
        <f t="shared" si="137"/>
        <v>0.76808870967741938</v>
      </c>
    </row>
    <row r="1894" spans="1:8" ht="15.75" customHeight="1">
      <c r="A1894" s="1246"/>
      <c r="B1894" s="1235"/>
      <c r="C1894" s="2062" t="s">
        <v>587</v>
      </c>
      <c r="D1894" s="2068" t="s">
        <v>506</v>
      </c>
      <c r="E1894" s="2052">
        <v>0</v>
      </c>
      <c r="F1894" s="2059">
        <v>22320</v>
      </c>
      <c r="G1894" s="2058">
        <v>17143.740000000002</v>
      </c>
      <c r="H1894" s="2050">
        <f t="shared" si="137"/>
        <v>0.76808870967741938</v>
      </c>
    </row>
    <row r="1895" spans="1:8" ht="15.75" customHeight="1">
      <c r="A1895" s="1246"/>
      <c r="B1895" s="1235"/>
      <c r="C1895" s="2062" t="s">
        <v>525</v>
      </c>
      <c r="D1895" s="2066" t="s">
        <v>504</v>
      </c>
      <c r="E1895" s="2052">
        <v>0</v>
      </c>
      <c r="F1895" s="2059">
        <v>68000</v>
      </c>
      <c r="G1895" s="2058">
        <v>0</v>
      </c>
      <c r="H1895" s="2050">
        <f t="shared" si="137"/>
        <v>0</v>
      </c>
    </row>
    <row r="1896" spans="1:8" ht="15.75" customHeight="1">
      <c r="A1896" s="1369"/>
      <c r="B1896" s="1303"/>
      <c r="C1896" s="2067" t="s">
        <v>524</v>
      </c>
      <c r="D1896" s="2066" t="s">
        <v>504</v>
      </c>
      <c r="E1896" s="2052">
        <v>0</v>
      </c>
      <c r="F1896" s="2059">
        <v>12000</v>
      </c>
      <c r="G1896" s="2058">
        <v>0</v>
      </c>
      <c r="H1896" s="2050">
        <f t="shared" si="137"/>
        <v>0</v>
      </c>
    </row>
    <row r="1897" spans="1:8" ht="32.25" customHeight="1">
      <c r="A1897" s="1246"/>
      <c r="B1897" s="1235"/>
      <c r="C1897" s="2065" t="s">
        <v>769</v>
      </c>
      <c r="D1897" s="2064" t="s">
        <v>543</v>
      </c>
      <c r="E1897" s="1295">
        <v>0</v>
      </c>
      <c r="F1897" s="1363">
        <v>110500</v>
      </c>
      <c r="G1897" s="1362">
        <v>0</v>
      </c>
      <c r="H1897" s="1208">
        <f t="shared" si="137"/>
        <v>0</v>
      </c>
    </row>
    <row r="1898" spans="1:8" ht="30.75" customHeight="1">
      <c r="A1898" s="1246"/>
      <c r="B1898" s="1235"/>
      <c r="C1898" s="2062" t="s">
        <v>731</v>
      </c>
      <c r="D1898" s="2063" t="s">
        <v>543</v>
      </c>
      <c r="E1898" s="2052">
        <v>0</v>
      </c>
      <c r="F1898" s="2059">
        <v>19500</v>
      </c>
      <c r="G1898" s="2058">
        <v>0</v>
      </c>
      <c r="H1898" s="2050">
        <f t="shared" si="137"/>
        <v>0</v>
      </c>
    </row>
    <row r="1899" spans="1:8" ht="15.75" customHeight="1">
      <c r="A1899" s="1246"/>
      <c r="B1899" s="1235"/>
      <c r="C1899" s="2062" t="s">
        <v>705</v>
      </c>
      <c r="D1899" s="2060" t="s">
        <v>561</v>
      </c>
      <c r="E1899" s="2052">
        <v>0</v>
      </c>
      <c r="F1899" s="2059">
        <v>3190</v>
      </c>
      <c r="G1899" s="2058">
        <v>68.66</v>
      </c>
      <c r="H1899" s="2050">
        <f t="shared" si="137"/>
        <v>2.1523510971786834E-2</v>
      </c>
    </row>
    <row r="1900" spans="1:8" ht="15.75" customHeight="1">
      <c r="A1900" s="1246"/>
      <c r="B1900" s="1235"/>
      <c r="C1900" s="2061" t="s">
        <v>704</v>
      </c>
      <c r="D1900" s="2060" t="s">
        <v>561</v>
      </c>
      <c r="E1900" s="2052">
        <v>0</v>
      </c>
      <c r="F1900" s="2059">
        <v>563</v>
      </c>
      <c r="G1900" s="2058">
        <v>12.12</v>
      </c>
      <c r="H1900" s="2050">
        <f t="shared" si="137"/>
        <v>2.1527531083481349E-2</v>
      </c>
    </row>
    <row r="1901" spans="1:8" ht="16.5" customHeight="1">
      <c r="A1901" s="1246"/>
      <c r="B1901" s="1235"/>
      <c r="C1901" s="2057"/>
      <c r="D1901" s="2053"/>
      <c r="E1901" s="1364"/>
      <c r="F1901" s="2044"/>
      <c r="G1901" s="2048"/>
      <c r="H1901" s="2042"/>
    </row>
    <row r="1902" spans="1:8" s="1421" customFormat="1" ht="17.25" customHeight="1">
      <c r="A1902" s="1246"/>
      <c r="B1902" s="1235"/>
      <c r="C1902" s="5072" t="s">
        <v>487</v>
      </c>
      <c r="D1902" s="5072"/>
      <c r="E1902" s="2056">
        <f>SUM(E1903)</f>
        <v>0</v>
      </c>
      <c r="F1902" s="2056">
        <f>SUM(F1903)</f>
        <v>15000</v>
      </c>
      <c r="G1902" s="2055">
        <f>SUM(G1903)</f>
        <v>0</v>
      </c>
      <c r="H1902" s="2054">
        <f>G1902/F1902</f>
        <v>0</v>
      </c>
    </row>
    <row r="1903" spans="1:8" s="1421" customFormat="1" ht="17.25" customHeight="1">
      <c r="A1903" s="1246"/>
      <c r="B1903" s="1235"/>
      <c r="C1903" s="5073" t="s">
        <v>486</v>
      </c>
      <c r="D1903" s="5073"/>
      <c r="E1903" s="2052">
        <f>SUM(E1904:E1905)</f>
        <v>0</v>
      </c>
      <c r="F1903" s="2052">
        <f>SUM(F1904:F1905)</f>
        <v>15000</v>
      </c>
      <c r="G1903" s="2051">
        <f>SUM(G1904:G1905)</f>
        <v>0</v>
      </c>
      <c r="H1903" s="2050">
        <f>G1903/F1903</f>
        <v>0</v>
      </c>
    </row>
    <row r="1904" spans="1:8" s="1421" customFormat="1" ht="16.5" customHeight="1">
      <c r="A1904" s="1246"/>
      <c r="B1904" s="1235"/>
      <c r="C1904" s="2049" t="s">
        <v>670</v>
      </c>
      <c r="D1904" s="2046" t="s">
        <v>643</v>
      </c>
      <c r="E1904" s="2045">
        <v>0</v>
      </c>
      <c r="F1904" s="2044">
        <v>12750</v>
      </c>
      <c r="G1904" s="2048">
        <v>0</v>
      </c>
      <c r="H1904" s="2042">
        <f>G1904/F1904</f>
        <v>0</v>
      </c>
    </row>
    <row r="1905" spans="1:8" s="1421" customFormat="1" ht="16.5" customHeight="1">
      <c r="A1905" s="1246"/>
      <c r="B1905" s="1235"/>
      <c r="C1905" s="2047" t="s">
        <v>669</v>
      </c>
      <c r="D1905" s="2046" t="s">
        <v>643</v>
      </c>
      <c r="E1905" s="2045">
        <v>0</v>
      </c>
      <c r="F1905" s="2044">
        <v>2250</v>
      </c>
      <c r="G1905" s="2043">
        <v>0</v>
      </c>
      <c r="H1905" s="1823">
        <f>G1905/F1905</f>
        <v>0</v>
      </c>
    </row>
    <row r="1906" spans="1:8" s="1421" customFormat="1" ht="15.75" customHeight="1">
      <c r="A1906" s="1246"/>
      <c r="B1906" s="1332"/>
      <c r="C1906" s="1816"/>
      <c r="D1906" s="1768"/>
      <c r="E1906" s="1295"/>
      <c r="F1906" s="1363"/>
      <c r="G1906" s="1362"/>
      <c r="H1906" s="2042"/>
    </row>
    <row r="1907" spans="1:8" s="1421" customFormat="1" ht="17.25" customHeight="1">
      <c r="A1907" s="1246"/>
      <c r="B1907" s="1332"/>
      <c r="C1907" s="5074" t="s">
        <v>580</v>
      </c>
      <c r="D1907" s="5075"/>
      <c r="E1907" s="2041">
        <f>SUM(E1908:E1909)</f>
        <v>0</v>
      </c>
      <c r="F1907" s="2041">
        <f>SUM(F1908:F1909)</f>
        <v>15000</v>
      </c>
      <c r="G1907" s="2040">
        <f>SUM(G1908:G1909)</f>
        <v>0</v>
      </c>
      <c r="H1907" s="2039">
        <f t="shared" ref="H1907:H1933" si="138">G1907/F1907</f>
        <v>0</v>
      </c>
    </row>
    <row r="1908" spans="1:8" s="1421" customFormat="1" ht="16.5" customHeight="1">
      <c r="A1908" s="1246"/>
      <c r="B1908" s="1235"/>
      <c r="C1908" s="2038" t="s">
        <v>670</v>
      </c>
      <c r="D1908" s="2034" t="s">
        <v>643</v>
      </c>
      <c r="E1908" s="2033">
        <v>0</v>
      </c>
      <c r="F1908" s="2032">
        <v>12750</v>
      </c>
      <c r="G1908" s="2037">
        <v>0</v>
      </c>
      <c r="H1908" s="2036">
        <f t="shared" si="138"/>
        <v>0</v>
      </c>
    </row>
    <row r="1909" spans="1:8" s="1421" customFormat="1" ht="16.5" customHeight="1" thickBot="1">
      <c r="A1909" s="1246"/>
      <c r="B1909" s="1235"/>
      <c r="C1909" s="2035" t="s">
        <v>669</v>
      </c>
      <c r="D1909" s="2034" t="s">
        <v>643</v>
      </c>
      <c r="E1909" s="2033">
        <v>0</v>
      </c>
      <c r="F1909" s="2032">
        <v>2250</v>
      </c>
      <c r="G1909" s="2031">
        <v>0</v>
      </c>
      <c r="H1909" s="1823">
        <f t="shared" si="138"/>
        <v>0</v>
      </c>
    </row>
    <row r="1910" spans="1:8" ht="12" hidden="1" customHeight="1">
      <c r="A1910" s="1413"/>
      <c r="B1910" s="2020"/>
      <c r="C1910" s="2030"/>
      <c r="D1910" s="2029" t="s">
        <v>788</v>
      </c>
      <c r="E1910" s="2028">
        <v>0</v>
      </c>
      <c r="F1910" s="2023"/>
      <c r="G1910" s="2022"/>
      <c r="H1910" s="2021" t="e">
        <f t="shared" si="138"/>
        <v>#DIV/0!</v>
      </c>
    </row>
    <row r="1911" spans="1:8" ht="12.75" hidden="1" customHeight="1">
      <c r="A1911" s="1413"/>
      <c r="B1911" s="2020"/>
      <c r="C1911" s="5070" t="s">
        <v>490</v>
      </c>
      <c r="D1911" s="5070"/>
      <c r="E1911" s="2025">
        <v>0</v>
      </c>
      <c r="F1911" s="2023"/>
      <c r="G1911" s="2022"/>
      <c r="H1911" s="2021" t="e">
        <f t="shared" si="138"/>
        <v>#DIV/0!</v>
      </c>
    </row>
    <row r="1912" spans="1:8" ht="12.75" hidden="1" customHeight="1">
      <c r="A1912" s="1413"/>
      <c r="B1912" s="2020"/>
      <c r="C1912" s="5071" t="s">
        <v>489</v>
      </c>
      <c r="D1912" s="5071"/>
      <c r="E1912" s="2024">
        <v>0</v>
      </c>
      <c r="F1912" s="2023"/>
      <c r="G1912" s="2022"/>
      <c r="H1912" s="2021" t="e">
        <f t="shared" si="138"/>
        <v>#DIV/0!</v>
      </c>
    </row>
    <row r="1913" spans="1:8" ht="12" hidden="1" customHeight="1">
      <c r="A1913" s="1413"/>
      <c r="B1913" s="2020"/>
      <c r="C1913" s="2027" t="s">
        <v>350</v>
      </c>
      <c r="D1913" s="2026" t="s">
        <v>765</v>
      </c>
      <c r="E1913" s="2024">
        <v>0</v>
      </c>
      <c r="F1913" s="2023"/>
      <c r="G1913" s="2022"/>
      <c r="H1913" s="2021" t="e">
        <f t="shared" si="138"/>
        <v>#DIV/0!</v>
      </c>
    </row>
    <row r="1914" spans="1:8" ht="13.5" hidden="1" customHeight="1">
      <c r="A1914" s="1413"/>
      <c r="B1914" s="2020"/>
      <c r="C1914" s="2027" t="s">
        <v>528</v>
      </c>
      <c r="D1914" s="2026" t="s">
        <v>537</v>
      </c>
      <c r="E1914" s="2024">
        <v>0</v>
      </c>
      <c r="F1914" s="2023"/>
      <c r="G1914" s="2022"/>
      <c r="H1914" s="2021" t="e">
        <f t="shared" si="138"/>
        <v>#DIV/0!</v>
      </c>
    </row>
    <row r="1915" spans="1:8" ht="6.75" hidden="1" customHeight="1">
      <c r="A1915" s="1413"/>
      <c r="B1915" s="2020"/>
      <c r="C1915" s="1780"/>
      <c r="D1915" s="1780"/>
      <c r="E1915" s="2020"/>
      <c r="F1915" s="2023"/>
      <c r="G1915" s="2022"/>
      <c r="H1915" s="2021" t="e">
        <f t="shared" si="138"/>
        <v>#DIV/0!</v>
      </c>
    </row>
    <row r="1916" spans="1:8" ht="9" hidden="1" customHeight="1">
      <c r="A1916" s="1413"/>
      <c r="B1916" s="2020"/>
      <c r="C1916" s="5054" t="s">
        <v>487</v>
      </c>
      <c r="D1916" s="5054"/>
      <c r="E1916" s="2025">
        <v>0</v>
      </c>
      <c r="F1916" s="2023"/>
      <c r="G1916" s="2022"/>
      <c r="H1916" s="2021" t="e">
        <f t="shared" si="138"/>
        <v>#DIV/0!</v>
      </c>
    </row>
    <row r="1917" spans="1:8" ht="10.5" hidden="1" customHeight="1">
      <c r="A1917" s="1413"/>
      <c r="B1917" s="2020"/>
      <c r="C1917" s="5055" t="s">
        <v>486</v>
      </c>
      <c r="D1917" s="5055"/>
      <c r="E1917" s="2024">
        <v>0</v>
      </c>
      <c r="F1917" s="2023"/>
      <c r="G1917" s="2022"/>
      <c r="H1917" s="2021" t="e">
        <f t="shared" si="138"/>
        <v>#DIV/0!</v>
      </c>
    </row>
    <row r="1918" spans="1:8" ht="12.75" hidden="1" customHeight="1">
      <c r="A1918" s="1413"/>
      <c r="B1918" s="2020"/>
      <c r="C1918" s="2019" t="s">
        <v>579</v>
      </c>
      <c r="D1918" s="2018" t="s">
        <v>576</v>
      </c>
      <c r="E1918" s="2017">
        <v>0</v>
      </c>
      <c r="F1918" s="2010"/>
      <c r="G1918" s="2009"/>
      <c r="H1918" s="2008" t="e">
        <f t="shared" si="138"/>
        <v>#DIV/0!</v>
      </c>
    </row>
    <row r="1919" spans="1:8" ht="10.5" hidden="1" customHeight="1" thickBot="1">
      <c r="A1919" s="1413"/>
      <c r="B1919" s="2016"/>
      <c r="C1919" s="1690" t="s">
        <v>644</v>
      </c>
      <c r="D1919" s="1689" t="s">
        <v>643</v>
      </c>
      <c r="E1919" s="2015">
        <v>0</v>
      </c>
      <c r="F1919" s="2014"/>
      <c r="G1919" s="2013"/>
      <c r="H1919" s="2008" t="e">
        <f t="shared" si="138"/>
        <v>#DIV/0!</v>
      </c>
    </row>
    <row r="1920" spans="1:8" ht="12" hidden="1" customHeight="1" thickBot="1">
      <c r="A1920" s="1413"/>
      <c r="B1920" s="1596" t="s">
        <v>787</v>
      </c>
      <c r="C1920" s="1595"/>
      <c r="D1920" s="1594" t="s">
        <v>786</v>
      </c>
      <c r="E1920" s="1593">
        <v>0</v>
      </c>
      <c r="F1920" s="1418"/>
      <c r="G1920" s="1417"/>
      <c r="H1920" s="2008" t="e">
        <f t="shared" si="138"/>
        <v>#DIV/0!</v>
      </c>
    </row>
    <row r="1921" spans="1:8" ht="9" hidden="1" customHeight="1">
      <c r="A1921" s="1413"/>
      <c r="B1921" s="1321"/>
      <c r="C1921" s="5056" t="s">
        <v>487</v>
      </c>
      <c r="D1921" s="5056"/>
      <c r="E1921" s="2012">
        <v>0</v>
      </c>
      <c r="F1921" s="2010"/>
      <c r="G1921" s="2009"/>
      <c r="H1921" s="2008" t="e">
        <f t="shared" si="138"/>
        <v>#DIV/0!</v>
      </c>
    </row>
    <row r="1922" spans="1:8" ht="6" hidden="1" customHeight="1">
      <c r="A1922" s="1413"/>
      <c r="B1922" s="1321"/>
      <c r="C1922" s="5057" t="s">
        <v>486</v>
      </c>
      <c r="D1922" s="5057"/>
      <c r="E1922" s="2011">
        <v>0</v>
      </c>
      <c r="F1922" s="2010"/>
      <c r="G1922" s="2009"/>
      <c r="H1922" s="2008" t="e">
        <f t="shared" si="138"/>
        <v>#DIV/0!</v>
      </c>
    </row>
    <row r="1923" spans="1:8" ht="12" hidden="1" customHeight="1" thickBot="1">
      <c r="A1923" s="1413"/>
      <c r="B1923" s="1321"/>
      <c r="C1923" s="2007" t="s">
        <v>751</v>
      </c>
      <c r="D1923" s="2006" t="s">
        <v>785</v>
      </c>
      <c r="E1923" s="1466">
        <v>0</v>
      </c>
      <c r="F1923" s="2001"/>
      <c r="G1923" s="2000"/>
      <c r="H1923" s="1811" t="e">
        <f t="shared" si="138"/>
        <v>#DIV/0!</v>
      </c>
    </row>
    <row r="1924" spans="1:8" ht="5.25" hidden="1" customHeight="1" thickBot="1">
      <c r="A1924" s="1999"/>
      <c r="B1924" s="2005" t="s">
        <v>784</v>
      </c>
      <c r="C1924" s="2004"/>
      <c r="D1924" s="2003" t="s">
        <v>783</v>
      </c>
      <c r="E1924" s="1408">
        <v>0</v>
      </c>
      <c r="F1924" s="2001"/>
      <c r="G1924" s="2000"/>
      <c r="H1924" s="1811" t="e">
        <f t="shared" si="138"/>
        <v>#DIV/0!</v>
      </c>
    </row>
    <row r="1925" spans="1:8" ht="9.75" hidden="1" customHeight="1">
      <c r="A1925" s="1999"/>
      <c r="B1925" s="5058"/>
      <c r="C1925" s="5060" t="s">
        <v>490</v>
      </c>
      <c r="D1925" s="5060"/>
      <c r="E1925" s="1581">
        <v>0</v>
      </c>
      <c r="F1925" s="2001"/>
      <c r="G1925" s="2000"/>
      <c r="H1925" s="1811" t="e">
        <f t="shared" si="138"/>
        <v>#DIV/0!</v>
      </c>
    </row>
    <row r="1926" spans="1:8" ht="9" hidden="1" customHeight="1">
      <c r="A1926" s="1999"/>
      <c r="B1926" s="5058"/>
      <c r="C1926" s="5061" t="s">
        <v>489</v>
      </c>
      <c r="D1926" s="5061"/>
      <c r="E1926" s="1579">
        <v>0</v>
      </c>
      <c r="F1926" s="2001"/>
      <c r="G1926" s="2000"/>
      <c r="H1926" s="1578" t="e">
        <f t="shared" si="138"/>
        <v>#DIV/0!</v>
      </c>
    </row>
    <row r="1927" spans="1:8" ht="7.5" hidden="1" customHeight="1" thickBot="1">
      <c r="A1927" s="1999"/>
      <c r="B1927" s="5059"/>
      <c r="C1927" s="1998" t="s">
        <v>90</v>
      </c>
      <c r="D1927" s="1997" t="s">
        <v>782</v>
      </c>
      <c r="E1927" s="1688">
        <v>0</v>
      </c>
      <c r="F1927" s="1687"/>
      <c r="G1927" s="1686"/>
      <c r="H1927" s="1996" t="e">
        <f t="shared" si="138"/>
        <v>#DIV/0!</v>
      </c>
    </row>
    <row r="1928" spans="1:8" s="1421" customFormat="1" ht="17.100000000000001" customHeight="1" thickBot="1">
      <c r="A1928" s="1246"/>
      <c r="B1928" s="1259" t="s">
        <v>781</v>
      </c>
      <c r="C1928" s="1340"/>
      <c r="D1928" s="1339" t="s">
        <v>198</v>
      </c>
      <c r="E1928" s="1316">
        <f>SUM(E1929,E1935)</f>
        <v>0</v>
      </c>
      <c r="F1928" s="1316">
        <f>SUM(F1929,F1935)</f>
        <v>1225000</v>
      </c>
      <c r="G1928" s="1315">
        <f>SUM(G1929,G1935)</f>
        <v>1205374</v>
      </c>
      <c r="H1928" s="1254">
        <f t="shared" si="138"/>
        <v>0.98397877551020407</v>
      </c>
    </row>
    <row r="1929" spans="1:8" s="1421" customFormat="1" ht="17.100000000000001" customHeight="1">
      <c r="A1929" s="1246"/>
      <c r="B1929" s="1979"/>
      <c r="C1929" s="4864" t="s">
        <v>490</v>
      </c>
      <c r="D1929" s="4864"/>
      <c r="E1929" s="1253">
        <f t="shared" ref="E1929:G1930" si="139">SUM(E1930)</f>
        <v>0</v>
      </c>
      <c r="F1929" s="1253">
        <f t="shared" si="139"/>
        <v>233626</v>
      </c>
      <c r="G1929" s="1252">
        <f t="shared" si="139"/>
        <v>214000</v>
      </c>
      <c r="H1929" s="1237">
        <f t="shared" si="138"/>
        <v>0.91599393903075854</v>
      </c>
    </row>
    <row r="1930" spans="1:8" s="1421" customFormat="1" ht="17.100000000000001" customHeight="1">
      <c r="A1930" s="1246"/>
      <c r="B1930" s="1979"/>
      <c r="C1930" s="5062" t="s">
        <v>514</v>
      </c>
      <c r="D1930" s="5062"/>
      <c r="E1930" s="1971">
        <f t="shared" si="139"/>
        <v>0</v>
      </c>
      <c r="F1930" s="1971">
        <f t="shared" si="139"/>
        <v>233626</v>
      </c>
      <c r="G1930" s="1987">
        <f t="shared" si="139"/>
        <v>214000</v>
      </c>
      <c r="H1930" s="1968">
        <f t="shared" si="138"/>
        <v>0.91599393903075854</v>
      </c>
    </row>
    <row r="1931" spans="1:8" s="1421" customFormat="1" ht="17.100000000000001" customHeight="1">
      <c r="A1931" s="1246"/>
      <c r="B1931" s="1979"/>
      <c r="C1931" s="5046" t="s">
        <v>508</v>
      </c>
      <c r="D1931" s="5047"/>
      <c r="E1931" s="1986">
        <f>SUM(E1932:E1933)</f>
        <v>0</v>
      </c>
      <c r="F1931" s="1986">
        <f>SUM(F1932:F1933)</f>
        <v>233626</v>
      </c>
      <c r="G1931" s="1985">
        <f>SUM(G1932:G1933)</f>
        <v>214000</v>
      </c>
      <c r="H1931" s="1984">
        <f t="shared" si="138"/>
        <v>0.91599393903075854</v>
      </c>
    </row>
    <row r="1932" spans="1:8" s="1421" customFormat="1" ht="17.100000000000001" customHeight="1">
      <c r="A1932" s="1246"/>
      <c r="B1932" s="1979"/>
      <c r="C1932" s="1265" t="s">
        <v>507</v>
      </c>
      <c r="D1932" s="1995" t="s">
        <v>506</v>
      </c>
      <c r="E1932" s="1828">
        <v>0</v>
      </c>
      <c r="F1932" s="1994">
        <v>8626</v>
      </c>
      <c r="G1932" s="1980">
        <v>0</v>
      </c>
      <c r="H1932" s="1968">
        <f t="shared" si="138"/>
        <v>0</v>
      </c>
    </row>
    <row r="1933" spans="1:8" s="1421" customFormat="1" ht="16.5" customHeight="1">
      <c r="A1933" s="1246"/>
      <c r="B1933" s="1979"/>
      <c r="C1933" s="1978" t="s">
        <v>505</v>
      </c>
      <c r="D1933" s="1993" t="s">
        <v>504</v>
      </c>
      <c r="E1933" s="1971">
        <v>0</v>
      </c>
      <c r="F1933" s="1992">
        <v>225000</v>
      </c>
      <c r="G1933" s="1988">
        <v>214000</v>
      </c>
      <c r="H1933" s="1968">
        <f t="shared" si="138"/>
        <v>0.95111111111111113</v>
      </c>
    </row>
    <row r="1934" spans="1:8" s="1421" customFormat="1" ht="16.5" customHeight="1">
      <c r="A1934" s="1246"/>
      <c r="B1934" s="1979"/>
      <c r="C1934" s="1309"/>
      <c r="D1934" s="1309"/>
      <c r="E1934" s="1303"/>
      <c r="F1934" s="1992"/>
      <c r="G1934" s="1988"/>
      <c r="H1934" s="1968"/>
    </row>
    <row r="1935" spans="1:8" s="1421" customFormat="1" ht="16.5" customHeight="1">
      <c r="A1935" s="1332"/>
      <c r="B1935" s="1979"/>
      <c r="C1935" s="5030" t="s">
        <v>487</v>
      </c>
      <c r="D1935" s="5030"/>
      <c r="E1935" s="1253">
        <f t="shared" ref="E1935:G1936" si="140">SUM(E1936)</f>
        <v>0</v>
      </c>
      <c r="F1935" s="1253">
        <f t="shared" si="140"/>
        <v>991374</v>
      </c>
      <c r="G1935" s="1252">
        <f t="shared" si="140"/>
        <v>991374</v>
      </c>
      <c r="H1935" s="1237">
        <f t="shared" ref="H1935:H1944" si="141">G1935/F1935</f>
        <v>1</v>
      </c>
    </row>
    <row r="1936" spans="1:8" s="1421" customFormat="1" ht="17.25" customHeight="1">
      <c r="A1936" s="1246"/>
      <c r="B1936" s="1979"/>
      <c r="C1936" s="5048" t="s">
        <v>486</v>
      </c>
      <c r="D1936" s="5048"/>
      <c r="E1936" s="1971">
        <f t="shared" si="140"/>
        <v>0</v>
      </c>
      <c r="F1936" s="1971">
        <f t="shared" si="140"/>
        <v>991374</v>
      </c>
      <c r="G1936" s="1987">
        <f t="shared" si="140"/>
        <v>991374</v>
      </c>
      <c r="H1936" s="1968">
        <f t="shared" si="141"/>
        <v>1</v>
      </c>
    </row>
    <row r="1937" spans="1:8" s="1421" customFormat="1" ht="17.25" customHeight="1" thickBot="1">
      <c r="A1937" s="1246"/>
      <c r="B1937" s="1979"/>
      <c r="C1937" s="1991" t="s">
        <v>644</v>
      </c>
      <c r="D1937" s="1990" t="s">
        <v>643</v>
      </c>
      <c r="E1937" s="1828">
        <v>0</v>
      </c>
      <c r="F1937" s="1989">
        <v>991374</v>
      </c>
      <c r="G1937" s="1988">
        <v>991374</v>
      </c>
      <c r="H1937" s="1823">
        <f t="shared" si="141"/>
        <v>1</v>
      </c>
    </row>
    <row r="1938" spans="1:8" s="1421" customFormat="1" ht="17.100000000000001" customHeight="1" thickBot="1">
      <c r="A1938" s="1246"/>
      <c r="B1938" s="1259" t="s">
        <v>780</v>
      </c>
      <c r="C1938" s="1340"/>
      <c r="D1938" s="1339" t="s">
        <v>49</v>
      </c>
      <c r="E1938" s="1316">
        <f>SUM(E1939,E2019)</f>
        <v>16222304</v>
      </c>
      <c r="F1938" s="1316">
        <f>SUM(F1939,F2019)</f>
        <v>19008309</v>
      </c>
      <c r="G1938" s="1315">
        <f>SUM(G1939,G2019)</f>
        <v>18375709.5</v>
      </c>
      <c r="H1938" s="1254">
        <f t="shared" si="141"/>
        <v>0.96671984341163641</v>
      </c>
    </row>
    <row r="1939" spans="1:8" s="1421" customFormat="1" ht="17.100000000000001" customHeight="1">
      <c r="A1939" s="1246"/>
      <c r="B1939" s="1472"/>
      <c r="C1939" s="4864" t="s">
        <v>490</v>
      </c>
      <c r="D1939" s="4864"/>
      <c r="E1939" s="1253">
        <f>SUM(E1940,E1946,E1954)</f>
        <v>15850760</v>
      </c>
      <c r="F1939" s="1253">
        <f>SUM(F1940,F1946,F1954)</f>
        <v>18790351</v>
      </c>
      <c r="G1939" s="1252">
        <f>SUM(G1940,G1946,G1954)</f>
        <v>18157756.890000001</v>
      </c>
      <c r="H1939" s="1237">
        <f t="shared" si="141"/>
        <v>0.96633409828267713</v>
      </c>
    </row>
    <row r="1940" spans="1:8" s="1421" customFormat="1" ht="17.100000000000001" customHeight="1">
      <c r="A1940" s="1246"/>
      <c r="B1940" s="1979"/>
      <c r="C1940" s="5049" t="s">
        <v>514</v>
      </c>
      <c r="D1940" s="5049"/>
      <c r="E1940" s="1971">
        <f>SUM(E1941)</f>
        <v>0</v>
      </c>
      <c r="F1940" s="1971">
        <f>SUM(F1941)</f>
        <v>99</v>
      </c>
      <c r="G1940" s="1987">
        <f>SUM(G1941)</f>
        <v>0</v>
      </c>
      <c r="H1940" s="1968">
        <f t="shared" si="141"/>
        <v>0</v>
      </c>
    </row>
    <row r="1941" spans="1:8" s="1421" customFormat="1" ht="17.100000000000001" customHeight="1">
      <c r="A1941" s="1246"/>
      <c r="B1941" s="1979"/>
      <c r="C1941" s="5050" t="s">
        <v>508</v>
      </c>
      <c r="D1941" s="5051"/>
      <c r="E1941" s="1986">
        <f>SUM(E1942:E1944)</f>
        <v>0</v>
      </c>
      <c r="F1941" s="1986">
        <f>SUM(F1942:F1944)</f>
        <v>99</v>
      </c>
      <c r="G1941" s="1985">
        <f>SUM(G1942:G1944)</f>
        <v>0</v>
      </c>
      <c r="H1941" s="1984">
        <f t="shared" si="141"/>
        <v>0</v>
      </c>
    </row>
    <row r="1942" spans="1:8" s="1421" customFormat="1" ht="17.100000000000001" hidden="1" customHeight="1">
      <c r="A1942" s="1246"/>
      <c r="B1942" s="1979"/>
      <c r="C1942" s="1983" t="s">
        <v>507</v>
      </c>
      <c r="D1942" s="1982" t="s">
        <v>506</v>
      </c>
      <c r="E1942" s="1828">
        <v>0</v>
      </c>
      <c r="F1942" s="1981">
        <v>0</v>
      </c>
      <c r="G1942" s="1980">
        <v>0</v>
      </c>
      <c r="H1942" s="1968" t="e">
        <f t="shared" si="141"/>
        <v>#DIV/0!</v>
      </c>
    </row>
    <row r="1943" spans="1:8" s="1421" customFormat="1" ht="16.5" hidden="1" customHeight="1">
      <c r="A1943" s="1246"/>
      <c r="B1943" s="1979"/>
      <c r="C1943" s="1978" t="s">
        <v>505</v>
      </c>
      <c r="D1943" s="1977" t="s">
        <v>504</v>
      </c>
      <c r="E1943" s="1971">
        <v>0</v>
      </c>
      <c r="F1943" s="1970">
        <v>0</v>
      </c>
      <c r="G1943" s="1969">
        <v>0</v>
      </c>
      <c r="H1943" s="1968" t="e">
        <f t="shared" si="141"/>
        <v>#DIV/0!</v>
      </c>
    </row>
    <row r="1944" spans="1:8" s="1421" customFormat="1" ht="27.75" customHeight="1">
      <c r="A1944" s="1246"/>
      <c r="B1944" s="1472"/>
      <c r="C1944" s="1978" t="s">
        <v>779</v>
      </c>
      <c r="D1944" s="1977" t="s">
        <v>778</v>
      </c>
      <c r="E1944" s="1971">
        <v>0</v>
      </c>
      <c r="F1944" s="1970">
        <v>99</v>
      </c>
      <c r="G1944" s="1969">
        <v>0</v>
      </c>
      <c r="H1944" s="1968">
        <f t="shared" si="141"/>
        <v>0</v>
      </c>
    </row>
    <row r="1945" spans="1:8" s="1421" customFormat="1" ht="16.5" customHeight="1">
      <c r="A1945" s="1368"/>
      <c r="B1945" s="1976"/>
      <c r="C1945" s="1975"/>
      <c r="D1945" s="1662"/>
      <c r="E1945" s="1295"/>
      <c r="F1945" s="1974"/>
      <c r="G1945" s="1417"/>
      <c r="H1945" s="1416"/>
    </row>
    <row r="1946" spans="1:8" s="1421" customFormat="1" ht="17.100000000000001" customHeight="1">
      <c r="A1946" s="1246"/>
      <c r="B1946" s="1472"/>
      <c r="C1946" s="5022" t="s">
        <v>489</v>
      </c>
      <c r="D1946" s="5022"/>
      <c r="E1946" s="1295">
        <f>SUM(E1947:E1952)</f>
        <v>11829997</v>
      </c>
      <c r="F1946" s="1295">
        <f>SUM(F1947:F1952)</f>
        <v>13736459</v>
      </c>
      <c r="G1946" s="1294">
        <f>SUM(G1947:G1952)</f>
        <v>13266338.08</v>
      </c>
      <c r="H1946" s="1208">
        <f t="shared" ref="H1946:H1952" si="142">G1946/F1946</f>
        <v>0.96577568352950349</v>
      </c>
    </row>
    <row r="1947" spans="1:8" s="1421" customFormat="1" ht="56.25" customHeight="1">
      <c r="A1947" s="1246"/>
      <c r="B1947" s="1472"/>
      <c r="C1947" s="1972" t="s">
        <v>350</v>
      </c>
      <c r="D1947" s="1973" t="s">
        <v>720</v>
      </c>
      <c r="E1947" s="1971">
        <v>9041963</v>
      </c>
      <c r="F1947" s="1970">
        <v>9791532</v>
      </c>
      <c r="G1947" s="1969">
        <v>9475991.7200000007</v>
      </c>
      <c r="H1947" s="1968">
        <f t="shared" si="142"/>
        <v>0.96777416649406867</v>
      </c>
    </row>
    <row r="1948" spans="1:8" s="1421" customFormat="1" ht="60" customHeight="1">
      <c r="A1948" s="1246"/>
      <c r="B1948" s="1472"/>
      <c r="C1948" s="1972" t="s">
        <v>196</v>
      </c>
      <c r="D1948" s="1768" t="s">
        <v>686</v>
      </c>
      <c r="E1948" s="1971">
        <v>2788034</v>
      </c>
      <c r="F1948" s="1970">
        <v>2504605</v>
      </c>
      <c r="G1948" s="1969">
        <v>2406577.31</v>
      </c>
      <c r="H1948" s="1968">
        <f t="shared" si="142"/>
        <v>0.96086101800483514</v>
      </c>
    </row>
    <row r="1949" spans="1:8" s="1421" customFormat="1" ht="45" customHeight="1">
      <c r="A1949" s="1246"/>
      <c r="B1949" s="1472"/>
      <c r="C1949" s="1965" t="s">
        <v>777</v>
      </c>
      <c r="D1949" s="1967" t="s">
        <v>776</v>
      </c>
      <c r="E1949" s="1828">
        <v>0</v>
      </c>
      <c r="F1949" s="1963">
        <v>844940</v>
      </c>
      <c r="G1949" s="1962">
        <v>788408.34</v>
      </c>
      <c r="H1949" s="1954">
        <f t="shared" si="142"/>
        <v>0.93309387648827136</v>
      </c>
    </row>
    <row r="1950" spans="1:8" s="1421" customFormat="1" ht="57" customHeight="1">
      <c r="A1950" s="1246"/>
      <c r="B1950" s="1472"/>
      <c r="C1950" s="1939" t="s">
        <v>108</v>
      </c>
      <c r="D1950" s="1966" t="s">
        <v>775</v>
      </c>
      <c r="E1950" s="1828">
        <v>0</v>
      </c>
      <c r="F1950" s="1963">
        <v>101790</v>
      </c>
      <c r="G1950" s="1962">
        <v>101774.51</v>
      </c>
      <c r="H1950" s="1954">
        <f t="shared" si="142"/>
        <v>0.99984782395127214</v>
      </c>
    </row>
    <row r="1951" spans="1:8" s="1421" customFormat="1" ht="54.75" customHeight="1">
      <c r="A1951" s="1246"/>
      <c r="B1951" s="1472"/>
      <c r="C1951" s="1965" t="s">
        <v>293</v>
      </c>
      <c r="D1951" s="1349" t="s">
        <v>753</v>
      </c>
      <c r="E1951" s="1828">
        <v>0</v>
      </c>
      <c r="F1951" s="1963">
        <v>25387</v>
      </c>
      <c r="G1951" s="1962">
        <v>25385.040000000001</v>
      </c>
      <c r="H1951" s="1954">
        <f t="shared" si="142"/>
        <v>0.9999227951313665</v>
      </c>
    </row>
    <row r="1952" spans="1:8" s="1421" customFormat="1" ht="15" customHeight="1">
      <c r="A1952" s="1246"/>
      <c r="B1952" s="1472"/>
      <c r="C1952" s="1964">
        <v>2959</v>
      </c>
      <c r="D1952" s="1865" t="s">
        <v>718</v>
      </c>
      <c r="E1952" s="1956">
        <v>0</v>
      </c>
      <c r="F1952" s="1963">
        <v>468205</v>
      </c>
      <c r="G1952" s="1962">
        <v>468201.16</v>
      </c>
      <c r="H1952" s="1954">
        <f t="shared" si="142"/>
        <v>0.99999179846434783</v>
      </c>
    </row>
    <row r="1953" spans="1:8" s="1421" customFormat="1" ht="16.5" customHeight="1">
      <c r="A1953" s="1246"/>
      <c r="B1953" s="1472"/>
      <c r="C1953" s="1961"/>
      <c r="D1953" s="1960"/>
      <c r="E1953" s="1956"/>
      <c r="F1953" s="1959"/>
      <c r="G1953" s="1958"/>
      <c r="H1953" s="1957"/>
    </row>
    <row r="1954" spans="1:8" s="1421" customFormat="1" ht="15.75" customHeight="1">
      <c r="A1954" s="1246"/>
      <c r="B1954" s="1472"/>
      <c r="C1954" s="5052" t="s">
        <v>526</v>
      </c>
      <c r="D1954" s="5053"/>
      <c r="E1954" s="1956">
        <f>SUM(E1957:E2017)</f>
        <v>4020763</v>
      </c>
      <c r="F1954" s="1956">
        <f>SUM(F1957:F2017)</f>
        <v>5053793</v>
      </c>
      <c r="G1954" s="1955">
        <f>SUM(G1957:G2017)</f>
        <v>4891418.8099999996</v>
      </c>
      <c r="H1954" s="1954">
        <f t="shared" ref="H1954:H1985" si="143">G1954/F1954</f>
        <v>0.96787082692148241</v>
      </c>
    </row>
    <row r="1955" spans="1:8" s="1421" customFormat="1" ht="63" hidden="1" customHeight="1">
      <c r="A1955" s="1246"/>
      <c r="B1955" s="1472"/>
      <c r="C1955" s="1953" t="s">
        <v>202</v>
      </c>
      <c r="D1955" s="1952" t="s">
        <v>774</v>
      </c>
      <c r="E1955" s="1828">
        <v>0</v>
      </c>
      <c r="F1955" s="1951"/>
      <c r="G1955" s="1950"/>
      <c r="H1955" s="1949" t="e">
        <f t="shared" si="143"/>
        <v>#DIV/0!</v>
      </c>
    </row>
    <row r="1956" spans="1:8" s="1421" customFormat="1" ht="60.75" hidden="1" customHeight="1">
      <c r="A1956" s="1246"/>
      <c r="B1956" s="1472"/>
      <c r="C1956" s="1948" t="s">
        <v>350</v>
      </c>
      <c r="D1956" s="1947" t="s">
        <v>720</v>
      </c>
      <c r="E1956" s="1828">
        <v>0</v>
      </c>
      <c r="F1956" s="1946"/>
      <c r="G1956" s="1945"/>
      <c r="H1956" s="1944" t="e">
        <f t="shared" si="143"/>
        <v>#DIV/0!</v>
      </c>
    </row>
    <row r="1957" spans="1:8" s="1421" customFormat="1" ht="60" customHeight="1">
      <c r="A1957" s="1246"/>
      <c r="B1957" s="1472"/>
      <c r="C1957" s="1943" t="s">
        <v>279</v>
      </c>
      <c r="D1957" s="1942" t="s">
        <v>686</v>
      </c>
      <c r="E1957" s="1941">
        <v>1681242</v>
      </c>
      <c r="F1957" s="1933">
        <v>2572330</v>
      </c>
      <c r="G1957" s="1932">
        <v>2572329.2799999998</v>
      </c>
      <c r="H1957" s="1517">
        <f t="shared" si="143"/>
        <v>0.9999997200981211</v>
      </c>
    </row>
    <row r="1958" spans="1:8" s="1421" customFormat="1" ht="60.75" customHeight="1">
      <c r="A1958" s="1332"/>
      <c r="B1958" s="1472"/>
      <c r="C1958" s="1801" t="s">
        <v>196</v>
      </c>
      <c r="D1958" s="1940" t="s">
        <v>686</v>
      </c>
      <c r="E1958" s="1856">
        <v>313588</v>
      </c>
      <c r="F1958" s="1933">
        <v>216917</v>
      </c>
      <c r="G1958" s="1932">
        <v>216915.4</v>
      </c>
      <c r="H1958" s="1796">
        <f t="shared" si="143"/>
        <v>0.99999262390683996</v>
      </c>
    </row>
    <row r="1959" spans="1:8" s="1421" customFormat="1" ht="59.25" hidden="1" customHeight="1">
      <c r="A1959" s="1246"/>
      <c r="B1959" s="1472"/>
      <c r="C1959" s="1939" t="s">
        <v>163</v>
      </c>
      <c r="D1959" s="1768" t="s">
        <v>753</v>
      </c>
      <c r="E1959" s="1364">
        <v>0</v>
      </c>
      <c r="F1959" s="1363"/>
      <c r="G1959" s="1362"/>
      <c r="H1959" s="1208" t="e">
        <f t="shared" si="143"/>
        <v>#DIV/0!</v>
      </c>
    </row>
    <row r="1960" spans="1:8" s="1421" customFormat="1" ht="54.75" hidden="1" customHeight="1">
      <c r="A1960" s="1246"/>
      <c r="B1960" s="1472"/>
      <c r="C1960" s="1938" t="s">
        <v>293</v>
      </c>
      <c r="D1960" s="1768" t="s">
        <v>719</v>
      </c>
      <c r="E1960" s="1828">
        <v>0</v>
      </c>
      <c r="F1960" s="1937"/>
      <c r="G1960" s="1936"/>
      <c r="H1960" s="1796" t="e">
        <f t="shared" si="143"/>
        <v>#DIV/0!</v>
      </c>
    </row>
    <row r="1961" spans="1:8" s="1421" customFormat="1" ht="16.5" customHeight="1">
      <c r="A1961" s="1246"/>
      <c r="B1961" s="1472"/>
      <c r="C1961" s="1935" t="s">
        <v>341</v>
      </c>
      <c r="D1961" s="1768" t="s">
        <v>718</v>
      </c>
      <c r="E1961" s="1828">
        <v>0</v>
      </c>
      <c r="F1961" s="1933">
        <v>34651</v>
      </c>
      <c r="G1961" s="1932">
        <v>34650.75</v>
      </c>
      <c r="H1961" s="1796">
        <f t="shared" si="143"/>
        <v>0.99999278520100432</v>
      </c>
    </row>
    <row r="1962" spans="1:8" s="1421" customFormat="1" ht="16.5" customHeight="1">
      <c r="A1962" s="1246"/>
      <c r="B1962" s="1472"/>
      <c r="C1962" s="1935" t="s">
        <v>294</v>
      </c>
      <c r="D1962" s="1934" t="s">
        <v>718</v>
      </c>
      <c r="E1962" s="1828">
        <v>0</v>
      </c>
      <c r="F1962" s="1933">
        <v>5230</v>
      </c>
      <c r="G1962" s="1932">
        <v>5229.68</v>
      </c>
      <c r="H1962" s="1796">
        <f t="shared" si="143"/>
        <v>0.99993881453154876</v>
      </c>
    </row>
    <row r="1963" spans="1:8" ht="16.5" hidden="1" customHeight="1">
      <c r="A1963" s="1246"/>
      <c r="B1963" s="1472"/>
      <c r="C1963" s="1931" t="s">
        <v>773</v>
      </c>
      <c r="D1963" s="1930" t="s">
        <v>527</v>
      </c>
      <c r="E1963" s="1828">
        <v>0</v>
      </c>
      <c r="F1963" s="1929"/>
      <c r="G1963" s="1928"/>
      <c r="H1963" s="1796" t="e">
        <f t="shared" si="143"/>
        <v>#DIV/0!</v>
      </c>
    </row>
    <row r="1964" spans="1:8" ht="16.5" hidden="1" customHeight="1">
      <c r="A1964" s="1246"/>
      <c r="B1964" s="1472"/>
      <c r="C1964" s="1927" t="s">
        <v>600</v>
      </c>
      <c r="D1964" s="1926" t="s">
        <v>527</v>
      </c>
      <c r="E1964" s="1828">
        <v>0</v>
      </c>
      <c r="F1964" s="1925"/>
      <c r="G1964" s="1924"/>
      <c r="H1964" s="1796" t="e">
        <f t="shared" si="143"/>
        <v>#DIV/0!</v>
      </c>
    </row>
    <row r="1965" spans="1:8" ht="16.5" hidden="1" customHeight="1">
      <c r="A1965" s="1246"/>
      <c r="B1965" s="1472"/>
      <c r="C1965" s="1923" t="s">
        <v>599</v>
      </c>
      <c r="D1965" s="1922" t="s">
        <v>527</v>
      </c>
      <c r="E1965" s="1828">
        <v>0</v>
      </c>
      <c r="F1965" s="1921"/>
      <c r="G1965" s="1920"/>
      <c r="H1965" s="1796" t="e">
        <f t="shared" si="143"/>
        <v>#DIV/0!</v>
      </c>
    </row>
    <row r="1966" spans="1:8" s="1421" customFormat="1" ht="16.5" customHeight="1">
      <c r="A1966" s="1246"/>
      <c r="B1966" s="1472"/>
      <c r="C1966" s="1919" t="s">
        <v>685</v>
      </c>
      <c r="D1966" s="1918" t="s">
        <v>565</v>
      </c>
      <c r="E1966" s="1828">
        <v>504613</v>
      </c>
      <c r="F1966" s="1915">
        <v>595572</v>
      </c>
      <c r="G1966" s="1914">
        <v>526000.35</v>
      </c>
      <c r="H1966" s="1796">
        <f t="shared" si="143"/>
        <v>0.88318515645463513</v>
      </c>
    </row>
    <row r="1967" spans="1:8" s="1421" customFormat="1" ht="16.5" customHeight="1">
      <c r="A1967" s="1369"/>
      <c r="B1967" s="1471"/>
      <c r="C1967" s="1917" t="s">
        <v>598</v>
      </c>
      <c r="D1967" s="1873" t="s">
        <v>565</v>
      </c>
      <c r="E1967" s="1916">
        <v>0</v>
      </c>
      <c r="F1967" s="1915">
        <v>29644</v>
      </c>
      <c r="G1967" s="1914">
        <v>29009.01</v>
      </c>
      <c r="H1967" s="1876">
        <f t="shared" si="143"/>
        <v>0.97857947645391985</v>
      </c>
    </row>
    <row r="1968" spans="1:8" s="1421" customFormat="1" ht="16.5" customHeight="1">
      <c r="A1968" s="1246"/>
      <c r="B1968" s="1472"/>
      <c r="C1968" s="1816" t="s">
        <v>597</v>
      </c>
      <c r="D1968" s="1631" t="s">
        <v>565</v>
      </c>
      <c r="E1968" s="1364">
        <v>136153</v>
      </c>
      <c r="F1968" s="1363">
        <v>155143</v>
      </c>
      <c r="G1968" s="1362">
        <v>140970.23000000001</v>
      </c>
      <c r="H1968" s="1208">
        <f t="shared" si="143"/>
        <v>0.90864705465280426</v>
      </c>
    </row>
    <row r="1969" spans="1:8" s="1421" customFormat="1" ht="16.5" customHeight="1">
      <c r="A1969" s="1246"/>
      <c r="B1969" s="1472"/>
      <c r="C1969" s="1370" t="s">
        <v>684</v>
      </c>
      <c r="D1969" s="1330" t="s">
        <v>563</v>
      </c>
      <c r="E1969" s="1828">
        <v>66326</v>
      </c>
      <c r="F1969" s="1915">
        <v>40981</v>
      </c>
      <c r="G1969" s="1914">
        <v>40976.339999999997</v>
      </c>
      <c r="H1969" s="1876">
        <f t="shared" si="143"/>
        <v>0.99988628876796559</v>
      </c>
    </row>
    <row r="1970" spans="1:8" ht="16.5" hidden="1" customHeight="1">
      <c r="A1970" s="1246"/>
      <c r="B1970" s="1472"/>
      <c r="C1970" s="1913" t="s">
        <v>596</v>
      </c>
      <c r="D1970" s="1912" t="s">
        <v>563</v>
      </c>
      <c r="E1970" s="1828">
        <v>0</v>
      </c>
      <c r="F1970" s="1911"/>
      <c r="G1970" s="1910"/>
      <c r="H1970" s="1876" t="e">
        <f t="shared" si="143"/>
        <v>#DIV/0!</v>
      </c>
    </row>
    <row r="1971" spans="1:8" s="1421" customFormat="1" ht="16.5" customHeight="1">
      <c r="A1971" s="1246"/>
      <c r="B1971" s="1472"/>
      <c r="C1971" s="1909" t="s">
        <v>595</v>
      </c>
      <c r="D1971" s="1908" t="s">
        <v>563</v>
      </c>
      <c r="E1971" s="1828">
        <v>3541</v>
      </c>
      <c r="F1971" s="1907">
        <v>3411</v>
      </c>
      <c r="G1971" s="1906">
        <v>3410.84</v>
      </c>
      <c r="H1971" s="1876">
        <f t="shared" si="143"/>
        <v>0.99995309293462331</v>
      </c>
    </row>
    <row r="1972" spans="1:8" s="1421" customFormat="1" ht="16.5" customHeight="1">
      <c r="A1972" s="1246"/>
      <c r="B1972" s="1472"/>
      <c r="C1972" s="1905" t="s">
        <v>683</v>
      </c>
      <c r="D1972" s="1904" t="s">
        <v>511</v>
      </c>
      <c r="E1972" s="1828">
        <v>97860</v>
      </c>
      <c r="F1972" s="1903">
        <v>107262</v>
      </c>
      <c r="G1972" s="1902">
        <v>95216.72</v>
      </c>
      <c r="H1972" s="1876">
        <f t="shared" si="143"/>
        <v>0.88770226175159894</v>
      </c>
    </row>
    <row r="1973" spans="1:8" s="1421" customFormat="1" ht="16.5" customHeight="1">
      <c r="A1973" s="1246"/>
      <c r="B1973" s="1472"/>
      <c r="C1973" s="1901" t="s">
        <v>594</v>
      </c>
      <c r="D1973" s="1900" t="s">
        <v>511</v>
      </c>
      <c r="E1973" s="1828">
        <v>0</v>
      </c>
      <c r="F1973" s="1899">
        <v>5040</v>
      </c>
      <c r="G1973" s="1898">
        <v>5009.8599999999997</v>
      </c>
      <c r="H1973" s="1876">
        <f t="shared" si="143"/>
        <v>0.99401984126984122</v>
      </c>
    </row>
    <row r="1974" spans="1:8" s="1421" customFormat="1" ht="16.5" customHeight="1">
      <c r="A1974" s="1246"/>
      <c r="B1974" s="1472"/>
      <c r="C1974" s="1897" t="s">
        <v>593</v>
      </c>
      <c r="D1974" s="1896" t="s">
        <v>511</v>
      </c>
      <c r="E1974" s="1828">
        <v>22957</v>
      </c>
      <c r="F1974" s="1895">
        <v>26165</v>
      </c>
      <c r="G1974" s="1894">
        <v>23692.7</v>
      </c>
      <c r="H1974" s="1876">
        <f t="shared" si="143"/>
        <v>0.90551117905599088</v>
      </c>
    </row>
    <row r="1975" spans="1:8" s="1421" customFormat="1" ht="16.5" customHeight="1">
      <c r="A1975" s="1246"/>
      <c r="B1975" s="1472"/>
      <c r="C1975" s="1893" t="s">
        <v>682</v>
      </c>
      <c r="D1975" s="1892" t="s">
        <v>509</v>
      </c>
      <c r="E1975" s="1828">
        <v>14000</v>
      </c>
      <c r="F1975" s="1891">
        <v>15348</v>
      </c>
      <c r="G1975" s="1890">
        <v>11568.76</v>
      </c>
      <c r="H1975" s="1876">
        <f t="shared" si="143"/>
        <v>0.75376335678915818</v>
      </c>
    </row>
    <row r="1976" spans="1:8" ht="16.5" customHeight="1">
      <c r="A1976" s="1246"/>
      <c r="B1976" s="1472"/>
      <c r="C1976" s="1889" t="s">
        <v>592</v>
      </c>
      <c r="D1976" s="1888" t="s">
        <v>509</v>
      </c>
      <c r="E1976" s="1828">
        <v>0</v>
      </c>
      <c r="F1976" s="1883">
        <v>727</v>
      </c>
      <c r="G1976" s="1882">
        <v>710.73</v>
      </c>
      <c r="H1976" s="1876">
        <f t="shared" si="143"/>
        <v>0.97762035763411281</v>
      </c>
    </row>
    <row r="1977" spans="1:8" s="1421" customFormat="1" ht="16.5" customHeight="1">
      <c r="A1977" s="1332"/>
      <c r="B1977" s="1472"/>
      <c r="C1977" s="1887" t="s">
        <v>591</v>
      </c>
      <c r="D1977" s="1885" t="s">
        <v>509</v>
      </c>
      <c r="E1977" s="1884">
        <v>3423</v>
      </c>
      <c r="F1977" s="1883">
        <v>3885</v>
      </c>
      <c r="G1977" s="1882">
        <v>3072.31</v>
      </c>
      <c r="H1977" s="1881">
        <f t="shared" si="143"/>
        <v>0.79081338481338481</v>
      </c>
    </row>
    <row r="1978" spans="1:8" s="1421" customFormat="1" ht="16.5" customHeight="1">
      <c r="A1978" s="1246"/>
      <c r="B1978" s="1472"/>
      <c r="C1978" s="1370" t="s">
        <v>681</v>
      </c>
      <c r="D1978" s="1330" t="s">
        <v>521</v>
      </c>
      <c r="E1978" s="1364">
        <v>253994</v>
      </c>
      <c r="F1978" s="1363">
        <v>233462</v>
      </c>
      <c r="G1978" s="1362">
        <v>232344.1</v>
      </c>
      <c r="H1978" s="1208">
        <f t="shared" si="143"/>
        <v>0.99521164043827259</v>
      </c>
    </row>
    <row r="1979" spans="1:8" s="1421" customFormat="1" ht="16.5" customHeight="1">
      <c r="A1979" s="1332"/>
      <c r="B1979" s="1472"/>
      <c r="C1979" s="1886" t="s">
        <v>589</v>
      </c>
      <c r="D1979" s="1885" t="s">
        <v>521</v>
      </c>
      <c r="E1979" s="1884">
        <v>42349</v>
      </c>
      <c r="F1979" s="1883">
        <v>41622</v>
      </c>
      <c r="G1979" s="1882">
        <v>41415.9</v>
      </c>
      <c r="H1979" s="1881">
        <f t="shared" si="143"/>
        <v>0.99504829176877618</v>
      </c>
    </row>
    <row r="1980" spans="1:8" s="1421" customFormat="1" ht="16.5" customHeight="1">
      <c r="A1980" s="1246"/>
      <c r="B1980" s="1472"/>
      <c r="C1980" s="1370" t="s">
        <v>680</v>
      </c>
      <c r="D1980" s="1330" t="s">
        <v>506</v>
      </c>
      <c r="E1980" s="1364">
        <v>20971</v>
      </c>
      <c r="F1980" s="1883">
        <v>9892</v>
      </c>
      <c r="G1980" s="1882">
        <v>9890.31</v>
      </c>
      <c r="H1980" s="1881">
        <f t="shared" si="143"/>
        <v>0.99982915487262425</v>
      </c>
    </row>
    <row r="1981" spans="1:8" s="1421" customFormat="1" ht="16.5" hidden="1" customHeight="1">
      <c r="A1981" s="1246"/>
      <c r="B1981" s="1472"/>
      <c r="C1981" s="1880" t="s">
        <v>588</v>
      </c>
      <c r="D1981" s="1879" t="s">
        <v>506</v>
      </c>
      <c r="E1981" s="1828">
        <v>0</v>
      </c>
      <c r="F1981" s="1878"/>
      <c r="G1981" s="1877"/>
      <c r="H1981" s="1876" t="e">
        <f t="shared" si="143"/>
        <v>#DIV/0!</v>
      </c>
    </row>
    <row r="1982" spans="1:8" s="1421" customFormat="1" ht="16.5" customHeight="1">
      <c r="A1982" s="1246"/>
      <c r="B1982" s="1472"/>
      <c r="C1982" s="1868" t="s">
        <v>587</v>
      </c>
      <c r="D1982" s="1875" t="s">
        <v>506</v>
      </c>
      <c r="E1982" s="1869">
        <v>2830</v>
      </c>
      <c r="F1982" s="1862">
        <v>1528</v>
      </c>
      <c r="G1982" s="1797">
        <v>1527.52</v>
      </c>
      <c r="H1982" s="1796">
        <f t="shared" si="143"/>
        <v>0.99968586387434555</v>
      </c>
    </row>
    <row r="1983" spans="1:8" ht="16.5" hidden="1" customHeight="1">
      <c r="A1983" s="1246"/>
      <c r="B1983" s="1472"/>
      <c r="C1983" s="1868" t="s">
        <v>772</v>
      </c>
      <c r="D1983" s="1875" t="s">
        <v>557</v>
      </c>
      <c r="E1983" s="1869">
        <v>0</v>
      </c>
      <c r="F1983" s="1862"/>
      <c r="G1983" s="1797"/>
      <c r="H1983" s="1796" t="e">
        <f t="shared" si="143"/>
        <v>#DIV/0!</v>
      </c>
    </row>
    <row r="1984" spans="1:8" ht="16.5" hidden="1" customHeight="1">
      <c r="A1984" s="1246"/>
      <c r="B1984" s="1472"/>
      <c r="C1984" s="1868" t="s">
        <v>771</v>
      </c>
      <c r="D1984" s="1875" t="s">
        <v>557</v>
      </c>
      <c r="E1984" s="1869">
        <v>0</v>
      </c>
      <c r="F1984" s="1862"/>
      <c r="G1984" s="1797"/>
      <c r="H1984" s="1796" t="e">
        <f t="shared" si="143"/>
        <v>#DIV/0!</v>
      </c>
    </row>
    <row r="1985" spans="1:8" ht="16.5" hidden="1" customHeight="1">
      <c r="A1985" s="1246"/>
      <c r="B1985" s="1472"/>
      <c r="C1985" s="1868" t="s">
        <v>678</v>
      </c>
      <c r="D1985" s="1875" t="s">
        <v>553</v>
      </c>
      <c r="E1985" s="1869">
        <v>0</v>
      </c>
      <c r="F1985" s="1862"/>
      <c r="G1985" s="1797"/>
      <c r="H1985" s="1796" t="e">
        <f t="shared" si="143"/>
        <v>#DIV/0!</v>
      </c>
    </row>
    <row r="1986" spans="1:8" ht="16.5" hidden="1" customHeight="1">
      <c r="A1986" s="1246"/>
      <c r="B1986" s="1472"/>
      <c r="C1986" s="1868" t="s">
        <v>708</v>
      </c>
      <c r="D1986" s="1875" t="s">
        <v>553</v>
      </c>
      <c r="E1986" s="1869">
        <v>0</v>
      </c>
      <c r="F1986" s="1862"/>
      <c r="G1986" s="1797"/>
      <c r="H1986" s="1796" t="e">
        <f t="shared" ref="H1986:H2017" si="144">G1986/F1986</f>
        <v>#DIV/0!</v>
      </c>
    </row>
    <row r="1987" spans="1:8" ht="16.5" hidden="1" customHeight="1">
      <c r="A1987" s="1246"/>
      <c r="B1987" s="1472"/>
      <c r="C1987" s="1868" t="s">
        <v>770</v>
      </c>
      <c r="D1987" s="1875" t="s">
        <v>551</v>
      </c>
      <c r="E1987" s="1869">
        <v>0</v>
      </c>
      <c r="F1987" s="1862"/>
      <c r="G1987" s="1797"/>
      <c r="H1987" s="1796" t="e">
        <f t="shared" si="144"/>
        <v>#DIV/0!</v>
      </c>
    </row>
    <row r="1988" spans="1:8" ht="16.5" hidden="1" customHeight="1">
      <c r="A1988" s="1246"/>
      <c r="B1988" s="1472"/>
      <c r="C1988" s="1868" t="s">
        <v>740</v>
      </c>
      <c r="D1988" s="1875" t="s">
        <v>551</v>
      </c>
      <c r="E1988" s="1869">
        <v>0</v>
      </c>
      <c r="F1988" s="1862"/>
      <c r="G1988" s="1797"/>
      <c r="H1988" s="1796" t="e">
        <f t="shared" si="144"/>
        <v>#DIV/0!</v>
      </c>
    </row>
    <row r="1989" spans="1:8" ht="16.5" hidden="1" customHeight="1">
      <c r="A1989" s="1246"/>
      <c r="B1989" s="1472"/>
      <c r="C1989" s="1868" t="s">
        <v>677</v>
      </c>
      <c r="D1989" s="1875" t="s">
        <v>549</v>
      </c>
      <c r="E1989" s="1869">
        <v>0</v>
      </c>
      <c r="F1989" s="1862"/>
      <c r="G1989" s="1797"/>
      <c r="H1989" s="1796" t="e">
        <f t="shared" si="144"/>
        <v>#DIV/0!</v>
      </c>
    </row>
    <row r="1990" spans="1:8" ht="16.5" hidden="1" customHeight="1">
      <c r="A1990" s="1246"/>
      <c r="B1990" s="1472"/>
      <c r="C1990" s="1868" t="s">
        <v>717</v>
      </c>
      <c r="D1990" s="1875" t="s">
        <v>549</v>
      </c>
      <c r="E1990" s="1869">
        <v>0</v>
      </c>
      <c r="F1990" s="1862"/>
      <c r="G1990" s="1797"/>
      <c r="H1990" s="1796" t="e">
        <f t="shared" si="144"/>
        <v>#DIV/0!</v>
      </c>
    </row>
    <row r="1991" spans="1:8" s="1421" customFormat="1" ht="15.75" customHeight="1">
      <c r="A1991" s="1246"/>
      <c r="B1991" s="1472"/>
      <c r="C1991" s="1868" t="s">
        <v>525</v>
      </c>
      <c r="D1991" s="1875" t="s">
        <v>504</v>
      </c>
      <c r="E1991" s="1869">
        <v>739483</v>
      </c>
      <c r="F1991" s="1862">
        <v>825944</v>
      </c>
      <c r="G1991" s="1797">
        <v>781507.69</v>
      </c>
      <c r="H1991" s="1796">
        <f t="shared" si="144"/>
        <v>0.94619936702730445</v>
      </c>
    </row>
    <row r="1992" spans="1:8" ht="16.5" hidden="1" customHeight="1">
      <c r="A1992" s="1246"/>
      <c r="B1992" s="1472"/>
      <c r="C1992" s="1868" t="s">
        <v>586</v>
      </c>
      <c r="D1992" s="1875" t="s">
        <v>504</v>
      </c>
      <c r="E1992" s="1869">
        <v>0</v>
      </c>
      <c r="F1992" s="1862"/>
      <c r="G1992" s="1797"/>
      <c r="H1992" s="1796" t="e">
        <f t="shared" si="144"/>
        <v>#DIV/0!</v>
      </c>
    </row>
    <row r="1993" spans="1:8" s="1421" customFormat="1" ht="16.5" customHeight="1">
      <c r="A1993" s="1246"/>
      <c r="B1993" s="1472"/>
      <c r="C1993" s="1868" t="s">
        <v>524</v>
      </c>
      <c r="D1993" s="1875" t="s">
        <v>504</v>
      </c>
      <c r="E1993" s="1869">
        <v>99484</v>
      </c>
      <c r="F1993" s="1862">
        <v>100851</v>
      </c>
      <c r="G1993" s="1797">
        <v>93020.2</v>
      </c>
      <c r="H1993" s="1796">
        <f t="shared" si="144"/>
        <v>0.92235277786040792</v>
      </c>
    </row>
    <row r="1994" spans="1:8" s="1421" customFormat="1" ht="16.5" customHeight="1">
      <c r="A1994" s="1246"/>
      <c r="B1994" s="1472"/>
      <c r="C1994" s="1871" t="s">
        <v>676</v>
      </c>
      <c r="D1994" s="1874" t="s">
        <v>547</v>
      </c>
      <c r="E1994" s="1869">
        <v>280</v>
      </c>
      <c r="F1994" s="1862">
        <v>280</v>
      </c>
      <c r="G1994" s="1797">
        <v>280</v>
      </c>
      <c r="H1994" s="1796">
        <f t="shared" si="144"/>
        <v>1</v>
      </c>
    </row>
    <row r="1995" spans="1:8" ht="16.5" hidden="1" customHeight="1">
      <c r="A1995" s="1246"/>
      <c r="B1995" s="1472"/>
      <c r="C1995" s="1871" t="s">
        <v>707</v>
      </c>
      <c r="D1995" s="1874" t="s">
        <v>547</v>
      </c>
      <c r="E1995" s="1869">
        <v>0</v>
      </c>
      <c r="F1995" s="1862"/>
      <c r="G1995" s="1797"/>
      <c r="H1995" s="1796" t="e">
        <f t="shared" si="144"/>
        <v>#DIV/0!</v>
      </c>
    </row>
    <row r="1996" spans="1:8" ht="16.5" hidden="1" customHeight="1">
      <c r="A1996" s="1246"/>
      <c r="B1996" s="1472"/>
      <c r="C1996" s="1871" t="s">
        <v>737</v>
      </c>
      <c r="D1996" s="1874" t="s">
        <v>735</v>
      </c>
      <c r="E1996" s="1869">
        <v>0</v>
      </c>
      <c r="F1996" s="1862"/>
      <c r="G1996" s="1797"/>
      <c r="H1996" s="1796" t="e">
        <f t="shared" si="144"/>
        <v>#DIV/0!</v>
      </c>
    </row>
    <row r="1997" spans="1:8" ht="16.5" hidden="1" customHeight="1">
      <c r="A1997" s="1246"/>
      <c r="B1997" s="1472"/>
      <c r="C1997" s="1871" t="s">
        <v>736</v>
      </c>
      <c r="D1997" s="1873" t="s">
        <v>735</v>
      </c>
      <c r="E1997" s="1869">
        <v>0</v>
      </c>
      <c r="F1997" s="1862"/>
      <c r="G1997" s="1797"/>
      <c r="H1997" s="1796" t="e">
        <f t="shared" si="144"/>
        <v>#DIV/0!</v>
      </c>
    </row>
    <row r="1998" spans="1:8" ht="16.5" hidden="1" customHeight="1">
      <c r="A1998" s="1246"/>
      <c r="B1998" s="1472"/>
      <c r="C1998" s="1871" t="s">
        <v>706</v>
      </c>
      <c r="D1998" s="1872" t="s">
        <v>545</v>
      </c>
      <c r="E1998" s="1869">
        <v>0</v>
      </c>
      <c r="F1998" s="1862"/>
      <c r="G1998" s="1797"/>
      <c r="H1998" s="1796" t="e">
        <f t="shared" si="144"/>
        <v>#DIV/0!</v>
      </c>
    </row>
    <row r="1999" spans="1:8" ht="16.5" hidden="1" customHeight="1">
      <c r="A1999" s="1246"/>
      <c r="B1999" s="1472"/>
      <c r="C1999" s="1871" t="s">
        <v>733</v>
      </c>
      <c r="D1999" s="1872" t="s">
        <v>545</v>
      </c>
      <c r="E1999" s="1869">
        <v>0</v>
      </c>
      <c r="F1999" s="1862"/>
      <c r="G1999" s="1797"/>
      <c r="H1999" s="1796" t="e">
        <f t="shared" si="144"/>
        <v>#DIV/0!</v>
      </c>
    </row>
    <row r="2000" spans="1:8" ht="16.5" hidden="1" customHeight="1">
      <c r="A2000" s="1246"/>
      <c r="B2000" s="1472"/>
      <c r="C2000" s="1871" t="s">
        <v>769</v>
      </c>
      <c r="D2000" s="1631" t="s">
        <v>543</v>
      </c>
      <c r="E2000" s="1828">
        <v>0</v>
      </c>
      <c r="F2000" s="1862"/>
      <c r="G2000" s="1797"/>
      <c r="H2000" s="1796" t="e">
        <f t="shared" si="144"/>
        <v>#DIV/0!</v>
      </c>
    </row>
    <row r="2001" spans="1:8" ht="16.5" hidden="1" customHeight="1">
      <c r="A2001" s="1246"/>
      <c r="B2001" s="1472"/>
      <c r="C2001" s="1871" t="s">
        <v>731</v>
      </c>
      <c r="D2001" s="1631" t="s">
        <v>543</v>
      </c>
      <c r="E2001" s="1828">
        <v>0</v>
      </c>
      <c r="F2001" s="1862"/>
      <c r="G2001" s="1797"/>
      <c r="H2001" s="1796" t="e">
        <f t="shared" si="144"/>
        <v>#DIV/0!</v>
      </c>
    </row>
    <row r="2002" spans="1:8" s="1421" customFormat="1" ht="16.5" customHeight="1">
      <c r="A2002" s="1246"/>
      <c r="B2002" s="1472"/>
      <c r="C2002" s="1871" t="s">
        <v>675</v>
      </c>
      <c r="D2002" s="1870" t="s">
        <v>541</v>
      </c>
      <c r="E2002" s="1869">
        <v>1508</v>
      </c>
      <c r="F2002" s="1862">
        <v>1398</v>
      </c>
      <c r="G2002" s="1797">
        <v>661.23</v>
      </c>
      <c r="H2002" s="1796">
        <f t="shared" si="144"/>
        <v>0.47298283261802576</v>
      </c>
    </row>
    <row r="2003" spans="1:8" ht="16.5" hidden="1" customHeight="1">
      <c r="A2003" s="1246"/>
      <c r="B2003" s="1472"/>
      <c r="C2003" s="1868" t="s">
        <v>585</v>
      </c>
      <c r="D2003" s="1330" t="s">
        <v>541</v>
      </c>
      <c r="E2003" s="1869">
        <v>0</v>
      </c>
      <c r="F2003" s="1862"/>
      <c r="G2003" s="1797"/>
      <c r="H2003" s="1796" t="e">
        <f t="shared" si="144"/>
        <v>#DIV/0!</v>
      </c>
    </row>
    <row r="2004" spans="1:8" s="1421" customFormat="1" ht="16.5" customHeight="1">
      <c r="A2004" s="1246"/>
      <c r="B2004" s="1472"/>
      <c r="C2004" s="1868" t="s">
        <v>584</v>
      </c>
      <c r="D2004" s="1330" t="s">
        <v>541</v>
      </c>
      <c r="E2004" s="1828">
        <v>0</v>
      </c>
      <c r="F2004" s="1862">
        <v>262</v>
      </c>
      <c r="G2004" s="1797">
        <v>123.37</v>
      </c>
      <c r="H2004" s="1796">
        <f t="shared" si="144"/>
        <v>0.47087786259541986</v>
      </c>
    </row>
    <row r="2005" spans="1:8" s="1421" customFormat="1" ht="16.5" customHeight="1">
      <c r="A2005" s="1246"/>
      <c r="B2005" s="1472"/>
      <c r="C2005" s="1868" t="s">
        <v>583</v>
      </c>
      <c r="D2005" s="1330" t="s">
        <v>539</v>
      </c>
      <c r="E2005" s="1828">
        <v>0</v>
      </c>
      <c r="F2005" s="1862">
        <v>7698</v>
      </c>
      <c r="G2005" s="1797">
        <v>5524.96</v>
      </c>
      <c r="H2005" s="1796">
        <f t="shared" si="144"/>
        <v>0.7177136918680177</v>
      </c>
    </row>
    <row r="2006" spans="1:8" s="1421" customFormat="1" ht="16.5" customHeight="1">
      <c r="A2006" s="1246"/>
      <c r="B2006" s="1472"/>
      <c r="C2006" s="1868" t="s">
        <v>582</v>
      </c>
      <c r="D2006" s="1330" t="s">
        <v>539</v>
      </c>
      <c r="E2006" s="1828">
        <v>0</v>
      </c>
      <c r="F2006" s="1862">
        <v>1359</v>
      </c>
      <c r="G2006" s="1797">
        <v>975</v>
      </c>
      <c r="H2006" s="1796">
        <f t="shared" si="144"/>
        <v>0.717439293598234</v>
      </c>
    </row>
    <row r="2007" spans="1:8" s="1421" customFormat="1" ht="16.5" customHeight="1">
      <c r="A2007" s="1246"/>
      <c r="B2007" s="1472"/>
      <c r="C2007" s="1867" t="s">
        <v>674</v>
      </c>
      <c r="D2007" s="1662" t="s">
        <v>535</v>
      </c>
      <c r="E2007" s="1828">
        <v>5335</v>
      </c>
      <c r="F2007" s="1862">
        <v>5329</v>
      </c>
      <c r="G2007" s="1797">
        <v>5262.22</v>
      </c>
      <c r="H2007" s="1796">
        <f t="shared" si="144"/>
        <v>0.98746856821167206</v>
      </c>
    </row>
    <row r="2008" spans="1:8" s="1421" customFormat="1" ht="16.5" customHeight="1">
      <c r="A2008" s="1246"/>
      <c r="B2008" s="1472"/>
      <c r="C2008" s="1866" t="s">
        <v>689</v>
      </c>
      <c r="D2008" s="1662" t="s">
        <v>535</v>
      </c>
      <c r="E2008" s="1828">
        <v>995</v>
      </c>
      <c r="F2008" s="1862">
        <v>994</v>
      </c>
      <c r="G2008" s="1797">
        <v>981.52</v>
      </c>
      <c r="H2008" s="1796">
        <f t="shared" si="144"/>
        <v>0.98744466800804831</v>
      </c>
    </row>
    <row r="2009" spans="1:8" ht="16.5" hidden="1" customHeight="1">
      <c r="A2009" s="1246"/>
      <c r="B2009" s="1472"/>
      <c r="C2009" s="1866" t="s">
        <v>673</v>
      </c>
      <c r="D2009" s="1662" t="s">
        <v>533</v>
      </c>
      <c r="E2009" s="1828">
        <v>0</v>
      </c>
      <c r="F2009" s="1862"/>
      <c r="G2009" s="1797"/>
      <c r="H2009" s="1796" t="e">
        <f t="shared" si="144"/>
        <v>#DIV/0!</v>
      </c>
    </row>
    <row r="2010" spans="1:8" ht="16.5" hidden="1" customHeight="1">
      <c r="A2010" s="1246"/>
      <c r="B2010" s="1472"/>
      <c r="C2010" s="1866" t="s">
        <v>768</v>
      </c>
      <c r="D2010" s="1662" t="s">
        <v>533</v>
      </c>
      <c r="E2010" s="1828">
        <v>0</v>
      </c>
      <c r="F2010" s="1862"/>
      <c r="G2010" s="1797"/>
      <c r="H2010" s="1796" t="e">
        <f t="shared" si="144"/>
        <v>#DIV/0!</v>
      </c>
    </row>
    <row r="2011" spans="1:8" ht="16.5" hidden="1" customHeight="1">
      <c r="A2011" s="1246"/>
      <c r="B2011" s="1472"/>
      <c r="C2011" s="1866" t="s">
        <v>672</v>
      </c>
      <c r="D2011" s="1662" t="s">
        <v>671</v>
      </c>
      <c r="E2011" s="1828">
        <v>0</v>
      </c>
      <c r="F2011" s="1862"/>
      <c r="G2011" s="1797"/>
      <c r="H2011" s="1796" t="e">
        <f t="shared" si="144"/>
        <v>#DIV/0!</v>
      </c>
    </row>
    <row r="2012" spans="1:8" ht="16.5" hidden="1" customHeight="1">
      <c r="A2012" s="1246"/>
      <c r="B2012" s="1472"/>
      <c r="C2012" s="1866" t="s">
        <v>729</v>
      </c>
      <c r="D2012" s="1662" t="s">
        <v>671</v>
      </c>
      <c r="E2012" s="1828">
        <v>0</v>
      </c>
      <c r="F2012" s="1862"/>
      <c r="G2012" s="1797"/>
      <c r="H2012" s="1796" t="e">
        <f t="shared" si="144"/>
        <v>#DIV/0!</v>
      </c>
    </row>
    <row r="2013" spans="1:8" ht="16.5" hidden="1" customHeight="1">
      <c r="A2013" s="1246"/>
      <c r="B2013" s="1472"/>
      <c r="C2013" s="1809" t="s">
        <v>767</v>
      </c>
      <c r="D2013" s="1865" t="s">
        <v>618</v>
      </c>
      <c r="E2013" s="1828">
        <v>0</v>
      </c>
      <c r="F2013" s="1862"/>
      <c r="G2013" s="1797"/>
      <c r="H2013" s="1796" t="e">
        <f t="shared" si="144"/>
        <v>#DIV/0!</v>
      </c>
    </row>
    <row r="2014" spans="1:8" ht="16.5" hidden="1" customHeight="1">
      <c r="A2014" s="1246"/>
      <c r="B2014" s="1472"/>
      <c r="C2014" s="1809" t="s">
        <v>766</v>
      </c>
      <c r="D2014" s="1865" t="s">
        <v>531</v>
      </c>
      <c r="E2014" s="1828">
        <v>0</v>
      </c>
      <c r="F2014" s="1862"/>
      <c r="G2014" s="1797"/>
      <c r="H2014" s="1796" t="e">
        <f t="shared" si="144"/>
        <v>#DIV/0!</v>
      </c>
    </row>
    <row r="2015" spans="1:8" ht="16.5" hidden="1" customHeight="1">
      <c r="A2015" s="1246"/>
      <c r="B2015" s="1472"/>
      <c r="C2015" s="1809" t="s">
        <v>724</v>
      </c>
      <c r="D2015" s="1865" t="s">
        <v>531</v>
      </c>
      <c r="E2015" s="1828">
        <v>0</v>
      </c>
      <c r="F2015" s="1862"/>
      <c r="G2015" s="1797"/>
      <c r="H2015" s="1796" t="e">
        <f t="shared" si="144"/>
        <v>#DIV/0!</v>
      </c>
    </row>
    <row r="2016" spans="1:8" s="1421" customFormat="1" ht="16.5" customHeight="1">
      <c r="A2016" s="1246"/>
      <c r="B2016" s="1472"/>
      <c r="C2016" s="1809" t="s">
        <v>705</v>
      </c>
      <c r="D2016" s="1864" t="s">
        <v>561</v>
      </c>
      <c r="E2016" s="1828">
        <v>8270</v>
      </c>
      <c r="F2016" s="1862">
        <v>9101</v>
      </c>
      <c r="G2016" s="1797">
        <v>7580.65</v>
      </c>
      <c r="H2016" s="1796">
        <f t="shared" si="144"/>
        <v>0.83294692890891109</v>
      </c>
    </row>
    <row r="2017" spans="1:8" s="1421" customFormat="1" ht="16.5" customHeight="1">
      <c r="A2017" s="1246"/>
      <c r="B2017" s="1472"/>
      <c r="C2017" s="1809" t="s">
        <v>704</v>
      </c>
      <c r="D2017" s="1863" t="s">
        <v>561</v>
      </c>
      <c r="E2017" s="1856">
        <v>1561</v>
      </c>
      <c r="F2017" s="1862">
        <v>1767</v>
      </c>
      <c r="G2017" s="1797">
        <v>1561.18</v>
      </c>
      <c r="H2017" s="1796">
        <f t="shared" si="144"/>
        <v>0.88352009054895309</v>
      </c>
    </row>
    <row r="2018" spans="1:8" ht="16.5" customHeight="1">
      <c r="A2018" s="1246"/>
      <c r="B2018" s="1472"/>
      <c r="C2018" s="1861"/>
      <c r="D2018" s="1860"/>
      <c r="E2018" s="1859"/>
      <c r="F2018" s="1858"/>
      <c r="G2018" s="1857"/>
      <c r="H2018" s="1811"/>
    </row>
    <row r="2019" spans="1:8" s="1421" customFormat="1" ht="16.5" customHeight="1">
      <c r="A2019" s="1332"/>
      <c r="B2019" s="1472"/>
      <c r="C2019" s="5030" t="s">
        <v>487</v>
      </c>
      <c r="D2019" s="5030"/>
      <c r="E2019" s="1253">
        <f>SUM(E2020)</f>
        <v>371544</v>
      </c>
      <c r="F2019" s="1253">
        <f>SUM(F2020)</f>
        <v>217958</v>
      </c>
      <c r="G2019" s="1252">
        <f>SUM(G2020)</f>
        <v>217952.61000000002</v>
      </c>
      <c r="H2019" s="1237">
        <f t="shared" ref="H2019:H2039" si="145">G2019/F2019</f>
        <v>0.99997527046495205</v>
      </c>
    </row>
    <row r="2020" spans="1:8" s="1421" customFormat="1" ht="16.5" customHeight="1">
      <c r="A2020" s="1246"/>
      <c r="B2020" s="1472"/>
      <c r="C2020" s="5034" t="s">
        <v>752</v>
      </c>
      <c r="D2020" s="5034"/>
      <c r="E2020" s="1856">
        <f>SUM(E2022:E2026)</f>
        <v>371544</v>
      </c>
      <c r="F2020" s="1856">
        <f>SUM(F2022:F2026)</f>
        <v>217958</v>
      </c>
      <c r="G2020" s="1855">
        <f>SUM(G2022:G2026)</f>
        <v>217952.61000000002</v>
      </c>
      <c r="H2020" s="1796">
        <f t="shared" si="145"/>
        <v>0.99997527046495205</v>
      </c>
    </row>
    <row r="2021" spans="1:8" s="1421" customFormat="1" ht="55.5" hidden="1" customHeight="1">
      <c r="A2021" s="1246"/>
      <c r="B2021" s="1472"/>
      <c r="C2021" s="1854" t="s">
        <v>763</v>
      </c>
      <c r="D2021" s="1642" t="s">
        <v>762</v>
      </c>
      <c r="E2021" s="1519">
        <v>0</v>
      </c>
      <c r="F2021" s="1605"/>
      <c r="G2021" s="1512"/>
      <c r="H2021" s="1517" t="e">
        <f t="shared" si="145"/>
        <v>#DIV/0!</v>
      </c>
    </row>
    <row r="2022" spans="1:8" s="1421" customFormat="1" ht="55.5" customHeight="1">
      <c r="A2022" s="1369"/>
      <c r="B2022" s="1471"/>
      <c r="C2022" s="1853" t="s">
        <v>611</v>
      </c>
      <c r="D2022" s="1672" t="s">
        <v>765</v>
      </c>
      <c r="E2022" s="1519">
        <v>259097</v>
      </c>
      <c r="F2022" s="1605">
        <v>152934</v>
      </c>
      <c r="G2022" s="1512">
        <v>152934</v>
      </c>
      <c r="H2022" s="1517">
        <f t="shared" si="145"/>
        <v>1</v>
      </c>
    </row>
    <row r="2023" spans="1:8" s="1421" customFormat="1" ht="55.5" hidden="1" customHeight="1">
      <c r="A2023" s="1246"/>
      <c r="B2023" s="1472"/>
      <c r="C2023" s="1462" t="s">
        <v>126</v>
      </c>
      <c r="D2023" s="1395" t="s">
        <v>761</v>
      </c>
      <c r="E2023" s="1295">
        <v>0</v>
      </c>
      <c r="F2023" s="1363"/>
      <c r="G2023" s="1362"/>
      <c r="H2023" s="1208" t="e">
        <f t="shared" si="145"/>
        <v>#DIV/0!</v>
      </c>
    </row>
    <row r="2024" spans="1:8" s="1421" customFormat="1" ht="63" customHeight="1">
      <c r="A2024" s="1246"/>
      <c r="B2024" s="1472"/>
      <c r="C2024" s="1852" t="s">
        <v>464</v>
      </c>
      <c r="D2024" s="1851" t="s">
        <v>581</v>
      </c>
      <c r="E2024" s="1519">
        <v>112447</v>
      </c>
      <c r="F2024" s="1605">
        <v>39944</v>
      </c>
      <c r="G2024" s="1512">
        <v>39941.54</v>
      </c>
      <c r="H2024" s="1517">
        <f t="shared" si="145"/>
        <v>0.99993841377929105</v>
      </c>
    </row>
    <row r="2025" spans="1:8" s="1421" customFormat="1" ht="60.75" customHeight="1">
      <c r="A2025" s="1246"/>
      <c r="B2025" s="1472"/>
      <c r="C2025" s="1816" t="s">
        <v>295</v>
      </c>
      <c r="D2025" s="1850" t="s">
        <v>764</v>
      </c>
      <c r="E2025" s="1519">
        <v>0</v>
      </c>
      <c r="F2025" s="1605">
        <v>3056</v>
      </c>
      <c r="G2025" s="1512">
        <v>3055.2</v>
      </c>
      <c r="H2025" s="1517">
        <f t="shared" si="145"/>
        <v>0.99973821989528788</v>
      </c>
    </row>
    <row r="2026" spans="1:8" s="1421" customFormat="1" ht="34.5" customHeight="1" thickBot="1">
      <c r="A2026" s="1232"/>
      <c r="B2026" s="1476"/>
      <c r="C2026" s="1667" t="s">
        <v>296</v>
      </c>
      <c r="D2026" s="1666" t="s">
        <v>574</v>
      </c>
      <c r="E2026" s="1228">
        <v>0</v>
      </c>
      <c r="F2026" s="1227">
        <v>22024</v>
      </c>
      <c r="G2026" s="1226">
        <v>22021.87</v>
      </c>
      <c r="H2026" s="1199">
        <f t="shared" si="145"/>
        <v>0.99990328732292044</v>
      </c>
    </row>
    <row r="2027" spans="1:8" ht="24.75" hidden="1" customHeight="1" thickBot="1">
      <c r="A2027" s="1413"/>
      <c r="B2027" s="1321"/>
      <c r="C2027" s="5035" t="s">
        <v>580</v>
      </c>
      <c r="D2027" s="5036"/>
      <c r="E2027" s="1419">
        <v>0</v>
      </c>
      <c r="F2027" s="1849">
        <v>0</v>
      </c>
      <c r="G2027" s="1417">
        <v>0</v>
      </c>
      <c r="H2027" s="1416" t="e">
        <f t="shared" si="145"/>
        <v>#DIV/0!</v>
      </c>
    </row>
    <row r="2028" spans="1:8" ht="56.25" hidden="1" customHeight="1" thickBot="1">
      <c r="A2028" s="1413"/>
      <c r="B2028" s="1321"/>
      <c r="C2028" s="1848" t="s">
        <v>763</v>
      </c>
      <c r="D2028" s="1847" t="s">
        <v>762</v>
      </c>
      <c r="E2028" s="1579">
        <v>0</v>
      </c>
      <c r="F2028" s="1665"/>
      <c r="G2028" s="1575"/>
      <c r="H2028" s="1578" t="e">
        <f t="shared" si="145"/>
        <v>#DIV/0!</v>
      </c>
    </row>
    <row r="2029" spans="1:8" ht="57" hidden="1" customHeight="1" thickBot="1">
      <c r="A2029" s="1413"/>
      <c r="B2029" s="1321"/>
      <c r="C2029" s="1846" t="s">
        <v>611</v>
      </c>
      <c r="D2029" s="1845" t="s">
        <v>762</v>
      </c>
      <c r="E2029" s="1579">
        <v>0</v>
      </c>
      <c r="F2029" s="1665"/>
      <c r="G2029" s="1575"/>
      <c r="H2029" s="1578" t="e">
        <f t="shared" si="145"/>
        <v>#DIV/0!</v>
      </c>
    </row>
    <row r="2030" spans="1:8" ht="59.25" hidden="1" customHeight="1" thickBot="1">
      <c r="A2030" s="1413"/>
      <c r="B2030" s="1321"/>
      <c r="C2030" s="1844" t="s">
        <v>126</v>
      </c>
      <c r="D2030" s="1843" t="s">
        <v>761</v>
      </c>
      <c r="E2030" s="1579">
        <v>0</v>
      </c>
      <c r="F2030" s="1665"/>
      <c r="G2030" s="1575"/>
      <c r="H2030" s="1578" t="e">
        <f t="shared" si="145"/>
        <v>#DIV/0!</v>
      </c>
    </row>
    <row r="2031" spans="1:8" ht="63.75" hidden="1" customHeight="1" thickBot="1">
      <c r="A2031" s="1413"/>
      <c r="B2031" s="1321"/>
      <c r="C2031" s="1842" t="s">
        <v>464</v>
      </c>
      <c r="D2031" s="1775" t="s">
        <v>761</v>
      </c>
      <c r="E2031" s="1579">
        <v>0</v>
      </c>
      <c r="F2031" s="1665"/>
      <c r="G2031" s="1575"/>
      <c r="H2031" s="1664" t="e">
        <f t="shared" si="145"/>
        <v>#DIV/0!</v>
      </c>
    </row>
    <row r="2032" spans="1:8" s="1421" customFormat="1" ht="17.100000000000001" customHeight="1" thickBot="1">
      <c r="A2032" s="1345" t="s">
        <v>760</v>
      </c>
      <c r="B2032" s="1541"/>
      <c r="C2032" s="1841"/>
      <c r="D2032" s="1840" t="s">
        <v>759</v>
      </c>
      <c r="E2032" s="1839">
        <f>SUM(E2033,E2044,E2133)</f>
        <v>40510484</v>
      </c>
      <c r="F2032" s="1839">
        <f>SUM(F2033,F2044,F2133)</f>
        <v>50584507</v>
      </c>
      <c r="G2032" s="1838">
        <f>SUM(G2033,G2044,G2133)</f>
        <v>48587014.169999994</v>
      </c>
      <c r="H2032" s="1222">
        <f t="shared" si="145"/>
        <v>0.96051176637937763</v>
      </c>
    </row>
    <row r="2033" spans="1:8" s="1421" customFormat="1" ht="17.100000000000001" customHeight="1" thickBot="1">
      <c r="A2033" s="1246"/>
      <c r="B2033" s="1259" t="s">
        <v>758</v>
      </c>
      <c r="C2033" s="1447"/>
      <c r="D2033" s="1837" t="s">
        <v>344</v>
      </c>
      <c r="E2033" s="1316">
        <f>SUM(E2034,E2041)</f>
        <v>2961118</v>
      </c>
      <c r="F2033" s="1316">
        <f>SUM(F2034,F2041)</f>
        <v>3302960</v>
      </c>
      <c r="G2033" s="1315">
        <f>SUM(G2034,G2041)</f>
        <v>3291499.2199999997</v>
      </c>
      <c r="H2033" s="1254">
        <f t="shared" si="145"/>
        <v>0.99653014871509182</v>
      </c>
    </row>
    <row r="2034" spans="1:8" s="1421" customFormat="1" ht="17.100000000000001" customHeight="1">
      <c r="A2034" s="1246"/>
      <c r="B2034" s="4863"/>
      <c r="C2034" s="5037" t="s">
        <v>490</v>
      </c>
      <c r="D2034" s="5038"/>
      <c r="E2034" s="1522">
        <f>SUM(E2035)</f>
        <v>2961118</v>
      </c>
      <c r="F2034" s="1522">
        <f>SUM(F2035)</f>
        <v>3244960</v>
      </c>
      <c r="G2034" s="1521">
        <f>SUM(G2035)</f>
        <v>3233499.2199999997</v>
      </c>
      <c r="H2034" s="1237">
        <f t="shared" si="145"/>
        <v>0.99646812903702964</v>
      </c>
    </row>
    <row r="2035" spans="1:8" s="1421" customFormat="1" ht="17.100000000000001" customHeight="1">
      <c r="A2035" s="1246"/>
      <c r="B2035" s="4863"/>
      <c r="C2035" s="5039" t="s">
        <v>489</v>
      </c>
      <c r="D2035" s="5040"/>
      <c r="E2035" s="1519">
        <f>SUM(E2036:E2038)</f>
        <v>2961118</v>
      </c>
      <c r="F2035" s="1519">
        <f>SUM(F2036:F2038)</f>
        <v>3244960</v>
      </c>
      <c r="G2035" s="1518">
        <f>SUM(G2036:G2038)</f>
        <v>3233499.2199999997</v>
      </c>
      <c r="H2035" s="1517">
        <f t="shared" si="145"/>
        <v>0.99646812903702964</v>
      </c>
    </row>
    <row r="2036" spans="1:8" s="1421" customFormat="1" ht="53.25" customHeight="1">
      <c r="A2036" s="1246"/>
      <c r="B2036" s="4863"/>
      <c r="C2036" s="1836" t="s">
        <v>108</v>
      </c>
      <c r="D2036" s="1835" t="s">
        <v>502</v>
      </c>
      <c r="E2036" s="1519">
        <v>800000</v>
      </c>
      <c r="F2036" s="1605">
        <v>800000</v>
      </c>
      <c r="G2036" s="1512">
        <v>799912.22</v>
      </c>
      <c r="H2036" s="1517">
        <f t="shared" si="145"/>
        <v>0.99989027499999994</v>
      </c>
    </row>
    <row r="2037" spans="1:8" s="1421" customFormat="1" ht="27.75" customHeight="1">
      <c r="A2037" s="1246"/>
      <c r="B2037" s="1332"/>
      <c r="C2037" s="1836" t="s">
        <v>757</v>
      </c>
      <c r="D2037" s="1835" t="s">
        <v>756</v>
      </c>
      <c r="E2037" s="1519">
        <v>111112</v>
      </c>
      <c r="F2037" s="1605">
        <v>126667</v>
      </c>
      <c r="G2037" s="1512">
        <v>126667</v>
      </c>
      <c r="H2037" s="1517">
        <f t="shared" si="145"/>
        <v>1</v>
      </c>
    </row>
    <row r="2038" spans="1:8" s="1421" customFormat="1" ht="28.5" customHeight="1">
      <c r="A2038" s="1246"/>
      <c r="B2038" s="1332"/>
      <c r="C2038" s="1834" t="s">
        <v>755</v>
      </c>
      <c r="D2038" s="1833" t="s">
        <v>754</v>
      </c>
      <c r="E2038" s="1519">
        <v>2050006</v>
      </c>
      <c r="F2038" s="1605">
        <v>2318293</v>
      </c>
      <c r="G2038" s="1512">
        <v>2306920</v>
      </c>
      <c r="H2038" s="1517">
        <f t="shared" si="145"/>
        <v>0.99509423528432339</v>
      </c>
    </row>
    <row r="2039" spans="1:8" ht="54" hidden="1" customHeight="1">
      <c r="A2039" s="1246"/>
      <c r="B2039" s="1332"/>
      <c r="C2039" s="1832" t="s">
        <v>46</v>
      </c>
      <c r="D2039" s="1829" t="s">
        <v>753</v>
      </c>
      <c r="E2039" s="1519">
        <v>0</v>
      </c>
      <c r="F2039" s="1605"/>
      <c r="G2039" s="1512"/>
      <c r="H2039" s="1517" t="e">
        <f t="shared" si="145"/>
        <v>#DIV/0!</v>
      </c>
    </row>
    <row r="2040" spans="1:8" ht="17.25" customHeight="1">
      <c r="A2040" s="1246"/>
      <c r="B2040" s="1332"/>
      <c r="C2040" s="1831"/>
      <c r="D2040" s="1830"/>
      <c r="E2040" s="1519"/>
      <c r="F2040" s="1605"/>
      <c r="G2040" s="1512"/>
      <c r="H2040" s="1517"/>
    </row>
    <row r="2041" spans="1:8" ht="17.25" customHeight="1">
      <c r="A2041" s="1246"/>
      <c r="B2041" s="1332"/>
      <c r="C2041" s="5041" t="s">
        <v>487</v>
      </c>
      <c r="D2041" s="5042"/>
      <c r="E2041" s="1253">
        <f t="shared" ref="E2041:G2042" si="146">SUM(E2042)</f>
        <v>0</v>
      </c>
      <c r="F2041" s="1253">
        <f t="shared" si="146"/>
        <v>58000</v>
      </c>
      <c r="G2041" s="1252">
        <f t="shared" si="146"/>
        <v>58000</v>
      </c>
      <c r="H2041" s="1517">
        <f t="shared" ref="H2041:H2053" si="147">G2041/F2041</f>
        <v>1</v>
      </c>
    </row>
    <row r="2042" spans="1:8" ht="18" customHeight="1">
      <c r="A2042" s="1246"/>
      <c r="B2042" s="1332"/>
      <c r="C2042" s="5043" t="s">
        <v>752</v>
      </c>
      <c r="D2042" s="5044"/>
      <c r="E2042" s="1828">
        <f t="shared" si="146"/>
        <v>0</v>
      </c>
      <c r="F2042" s="1828">
        <f t="shared" si="146"/>
        <v>58000</v>
      </c>
      <c r="G2042" s="1827">
        <f t="shared" si="146"/>
        <v>58000</v>
      </c>
      <c r="H2042" s="1517">
        <f t="shared" si="147"/>
        <v>1</v>
      </c>
    </row>
    <row r="2043" spans="1:8" ht="42" customHeight="1" thickBot="1">
      <c r="A2043" s="1246"/>
      <c r="B2043" s="1332"/>
      <c r="C2043" s="1826" t="s">
        <v>751</v>
      </c>
      <c r="D2043" s="1825" t="s">
        <v>750</v>
      </c>
      <c r="E2043" s="1824">
        <v>0</v>
      </c>
      <c r="F2043" s="1605">
        <v>58000</v>
      </c>
      <c r="G2043" s="1512">
        <v>58000</v>
      </c>
      <c r="H2043" s="1823">
        <f t="shared" si="147"/>
        <v>1</v>
      </c>
    </row>
    <row r="2044" spans="1:8" s="1421" customFormat="1" ht="17.100000000000001" customHeight="1" thickBot="1">
      <c r="A2044" s="1246"/>
      <c r="B2044" s="1259" t="s">
        <v>749</v>
      </c>
      <c r="C2044" s="1340"/>
      <c r="D2044" s="1339" t="s">
        <v>748</v>
      </c>
      <c r="E2044" s="1316">
        <f>SUM(E2045,E2123)</f>
        <v>31581385</v>
      </c>
      <c r="F2044" s="1316">
        <f>SUM(F2045,F2123)</f>
        <v>32149949</v>
      </c>
      <c r="G2044" s="1315">
        <f>SUM(G2045,G2123)</f>
        <v>30754931.949999996</v>
      </c>
      <c r="H2044" s="1254">
        <f t="shared" si="147"/>
        <v>0.95660904314342754</v>
      </c>
    </row>
    <row r="2045" spans="1:8" s="1421" customFormat="1" ht="17.100000000000001" customHeight="1">
      <c r="A2045" s="1246"/>
      <c r="B2045" s="1332"/>
      <c r="C2045" s="4864" t="s">
        <v>490</v>
      </c>
      <c r="D2045" s="4864"/>
      <c r="E2045" s="1522">
        <f>SUM(E2046,E2076,E2080)</f>
        <v>31383385</v>
      </c>
      <c r="F2045" s="1522">
        <f>SUM(F2046,F2076,F2080)</f>
        <v>31951949</v>
      </c>
      <c r="G2045" s="1521">
        <f>SUM(G2046,G2076,G2080)</f>
        <v>30638665.219999995</v>
      </c>
      <c r="H2045" s="1237">
        <f t="shared" si="147"/>
        <v>0.95889816361436964</v>
      </c>
    </row>
    <row r="2046" spans="1:8" s="1421" customFormat="1" ht="17.100000000000001" customHeight="1">
      <c r="A2046" s="1246"/>
      <c r="B2046" s="1332"/>
      <c r="C2046" s="5045" t="s">
        <v>514</v>
      </c>
      <c r="D2046" s="5045"/>
      <c r="E2046" s="1783">
        <f>SUM(E2047,E2055)</f>
        <v>11439037</v>
      </c>
      <c r="F2046" s="1783">
        <f>SUM(F2047,F2055)</f>
        <v>13008227</v>
      </c>
      <c r="G2046" s="1784">
        <f>SUM(G2047,G2055)</f>
        <v>12750913.059999999</v>
      </c>
      <c r="H2046" s="1517">
        <f t="shared" si="147"/>
        <v>0.98021913824228302</v>
      </c>
    </row>
    <row r="2047" spans="1:8" s="1421" customFormat="1" ht="17.100000000000001" customHeight="1">
      <c r="A2047" s="1246"/>
      <c r="B2047" s="1332"/>
      <c r="C2047" s="5025" t="s">
        <v>513</v>
      </c>
      <c r="D2047" s="5025"/>
      <c r="E2047" s="1822">
        <f>SUM(E2048:E2053)</f>
        <v>9273471</v>
      </c>
      <c r="F2047" s="1822">
        <f>SUM(F2048:F2053)</f>
        <v>10807865</v>
      </c>
      <c r="G2047" s="1821">
        <f>SUM(G2048:G2053)</f>
        <v>10776321.609999999</v>
      </c>
      <c r="H2047" s="1536">
        <f t="shared" si="147"/>
        <v>0.9970814411541965</v>
      </c>
    </row>
    <row r="2048" spans="1:8" s="1421" customFormat="1" ht="17.100000000000001" customHeight="1">
      <c r="A2048" s="1246"/>
      <c r="B2048" s="1332"/>
      <c r="C2048" s="1370" t="s">
        <v>566</v>
      </c>
      <c r="D2048" s="1330" t="s">
        <v>565</v>
      </c>
      <c r="E2048" s="1783">
        <v>7192075</v>
      </c>
      <c r="F2048" s="1605">
        <v>8555375</v>
      </c>
      <c r="G2048" s="1512">
        <v>8555146.2899999991</v>
      </c>
      <c r="H2048" s="1517">
        <f t="shared" si="147"/>
        <v>0.99997326709816914</v>
      </c>
    </row>
    <row r="2049" spans="1:8" s="1421" customFormat="1" ht="17.100000000000001" customHeight="1">
      <c r="A2049" s="1369"/>
      <c r="B2049" s="1368"/>
      <c r="C2049" s="1801" t="s">
        <v>564</v>
      </c>
      <c r="D2049" s="1800" t="s">
        <v>563</v>
      </c>
      <c r="E2049" s="1799">
        <v>571915</v>
      </c>
      <c r="F2049" s="1798">
        <v>533319</v>
      </c>
      <c r="G2049" s="1797">
        <v>533318.25</v>
      </c>
      <c r="H2049" s="1796">
        <f t="shared" si="147"/>
        <v>0.99999859371220601</v>
      </c>
    </row>
    <row r="2050" spans="1:8" s="1421" customFormat="1" ht="17.100000000000001" customHeight="1">
      <c r="A2050" s="1332"/>
      <c r="B2050" s="1332"/>
      <c r="C2050" s="1370" t="s">
        <v>512</v>
      </c>
      <c r="D2050" s="1330" t="s">
        <v>511</v>
      </c>
      <c r="E2050" s="1789">
        <v>1292991</v>
      </c>
      <c r="F2050" s="1363">
        <v>1483191</v>
      </c>
      <c r="G2050" s="1362">
        <v>1474418.43</v>
      </c>
      <c r="H2050" s="1208">
        <f t="shared" si="147"/>
        <v>0.99408534032366702</v>
      </c>
    </row>
    <row r="2051" spans="1:8" s="1421" customFormat="1" ht="15.75" customHeight="1">
      <c r="A2051" s="1246"/>
      <c r="B2051" s="1332"/>
      <c r="C2051" s="1795" t="s">
        <v>510</v>
      </c>
      <c r="D2051" s="1794" t="s">
        <v>509</v>
      </c>
      <c r="E2051" s="1799">
        <v>161942</v>
      </c>
      <c r="F2051" s="1798">
        <v>173742</v>
      </c>
      <c r="G2051" s="1797">
        <v>164671.9</v>
      </c>
      <c r="H2051" s="1796">
        <f t="shared" si="147"/>
        <v>0.94779558195485258</v>
      </c>
    </row>
    <row r="2052" spans="1:8" s="1421" customFormat="1" ht="17.100000000000001" customHeight="1">
      <c r="A2052" s="1246"/>
      <c r="B2052" s="1332"/>
      <c r="C2052" s="1795" t="s">
        <v>522</v>
      </c>
      <c r="D2052" s="1794" t="s">
        <v>521</v>
      </c>
      <c r="E2052" s="1799">
        <v>10860</v>
      </c>
      <c r="F2052" s="1798">
        <v>10860</v>
      </c>
      <c r="G2052" s="1797">
        <v>8800</v>
      </c>
      <c r="H2052" s="1796">
        <f t="shared" si="147"/>
        <v>0.81031307550644571</v>
      </c>
    </row>
    <row r="2053" spans="1:8" s="1421" customFormat="1" ht="17.100000000000001" customHeight="1">
      <c r="A2053" s="1246"/>
      <c r="B2053" s="1332"/>
      <c r="C2053" s="1735" t="s">
        <v>562</v>
      </c>
      <c r="D2053" s="1820" t="s">
        <v>561</v>
      </c>
      <c r="E2053" s="1799">
        <v>43688</v>
      </c>
      <c r="F2053" s="1798">
        <v>51378</v>
      </c>
      <c r="G2053" s="1797">
        <v>39966.74</v>
      </c>
      <c r="H2053" s="1796">
        <f t="shared" si="147"/>
        <v>0.77789598660905446</v>
      </c>
    </row>
    <row r="2054" spans="1:8" s="1421" customFormat="1" ht="17.100000000000001" customHeight="1">
      <c r="A2054" s="1246"/>
      <c r="B2054" s="1332"/>
      <c r="C2054" s="1385"/>
      <c r="D2054" s="1385"/>
      <c r="E2054" s="1799"/>
      <c r="F2054" s="1813"/>
      <c r="G2054" s="1812"/>
      <c r="H2054" s="1811"/>
    </row>
    <row r="2055" spans="1:8" s="1421" customFormat="1" ht="17.100000000000001" customHeight="1">
      <c r="A2055" s="1246"/>
      <c r="B2055" s="1332"/>
      <c r="C2055" s="5026" t="s">
        <v>508</v>
      </c>
      <c r="D2055" s="5026"/>
      <c r="E2055" s="1819">
        <f>SUM(E2056:E2074)</f>
        <v>2165566</v>
      </c>
      <c r="F2055" s="1819">
        <f>SUM(F2056:F2074)</f>
        <v>2200362</v>
      </c>
      <c r="G2055" s="1818">
        <f>SUM(G2056:G2074)</f>
        <v>1974591.4500000002</v>
      </c>
      <c r="H2055" s="1817">
        <f t="shared" ref="H2055:H2074" si="148">G2055/F2055</f>
        <v>0.89739390609363379</v>
      </c>
    </row>
    <row r="2056" spans="1:8" s="1421" customFormat="1" ht="17.100000000000001" customHeight="1">
      <c r="A2056" s="1246"/>
      <c r="B2056" s="1332"/>
      <c r="C2056" s="1795" t="s">
        <v>667</v>
      </c>
      <c r="D2056" s="1794" t="s">
        <v>666</v>
      </c>
      <c r="E2056" s="1799">
        <v>6000</v>
      </c>
      <c r="F2056" s="1798">
        <v>1000</v>
      </c>
      <c r="G2056" s="1797">
        <v>0</v>
      </c>
      <c r="H2056" s="1796">
        <f t="shared" si="148"/>
        <v>0</v>
      </c>
    </row>
    <row r="2057" spans="1:8" s="1421" customFormat="1" ht="17.100000000000001" customHeight="1">
      <c r="A2057" s="1246"/>
      <c r="B2057" s="1332"/>
      <c r="C2057" s="1795" t="s">
        <v>507</v>
      </c>
      <c r="D2057" s="1794" t="s">
        <v>506</v>
      </c>
      <c r="E2057" s="1799">
        <v>289750</v>
      </c>
      <c r="F2057" s="1798">
        <v>327350</v>
      </c>
      <c r="G2057" s="1797">
        <v>279412.27</v>
      </c>
      <c r="H2057" s="1796">
        <f t="shared" si="148"/>
        <v>0.85355817931877198</v>
      </c>
    </row>
    <row r="2058" spans="1:8" s="1421" customFormat="1" ht="17.100000000000001" customHeight="1">
      <c r="A2058" s="1246"/>
      <c r="B2058" s="1332"/>
      <c r="C2058" s="1795" t="s">
        <v>558</v>
      </c>
      <c r="D2058" s="1794" t="s">
        <v>557</v>
      </c>
      <c r="E2058" s="1783">
        <v>6000</v>
      </c>
      <c r="F2058" s="1605">
        <v>6000</v>
      </c>
      <c r="G2058" s="1512">
        <v>5876.52</v>
      </c>
      <c r="H2058" s="1517">
        <f t="shared" si="148"/>
        <v>0.97942000000000007</v>
      </c>
    </row>
    <row r="2059" spans="1:8" s="1421" customFormat="1" ht="17.100000000000001" customHeight="1">
      <c r="A2059" s="1246"/>
      <c r="B2059" s="1332"/>
      <c r="C2059" s="1795" t="s">
        <v>554</v>
      </c>
      <c r="D2059" s="1794" t="s">
        <v>553</v>
      </c>
      <c r="E2059" s="1783">
        <v>138200</v>
      </c>
      <c r="F2059" s="1605">
        <v>203273</v>
      </c>
      <c r="G2059" s="1512">
        <v>170792.07</v>
      </c>
      <c r="H2059" s="1517">
        <f t="shared" si="148"/>
        <v>0.84021030830459531</v>
      </c>
    </row>
    <row r="2060" spans="1:8" s="1421" customFormat="1" ht="17.100000000000001" customHeight="1">
      <c r="A2060" s="1246"/>
      <c r="B2060" s="1332"/>
      <c r="C2060" s="1795" t="s">
        <v>552</v>
      </c>
      <c r="D2060" s="1794" t="s">
        <v>551</v>
      </c>
      <c r="E2060" s="1783">
        <v>71500</v>
      </c>
      <c r="F2060" s="1605">
        <v>71500</v>
      </c>
      <c r="G2060" s="1512">
        <v>55666.54</v>
      </c>
      <c r="H2060" s="1517">
        <f t="shared" si="148"/>
        <v>0.778553006993007</v>
      </c>
    </row>
    <row r="2061" spans="1:8" s="1421" customFormat="1" ht="17.100000000000001" customHeight="1">
      <c r="A2061" s="1246"/>
      <c r="B2061" s="1332"/>
      <c r="C2061" s="1795" t="s">
        <v>550</v>
      </c>
      <c r="D2061" s="1794" t="s">
        <v>549</v>
      </c>
      <c r="E2061" s="1783">
        <v>7517</v>
      </c>
      <c r="F2061" s="1605">
        <v>7517</v>
      </c>
      <c r="G2061" s="1512">
        <v>5111.8</v>
      </c>
      <c r="H2061" s="1517">
        <f t="shared" si="148"/>
        <v>0.68003192763070375</v>
      </c>
    </row>
    <row r="2062" spans="1:8" s="1421" customFormat="1" ht="17.100000000000001" customHeight="1">
      <c r="A2062" s="1246"/>
      <c r="B2062" s="1332"/>
      <c r="C2062" s="1795" t="s">
        <v>505</v>
      </c>
      <c r="D2062" s="1794" t="s">
        <v>504</v>
      </c>
      <c r="E2062" s="1783">
        <v>731462</v>
      </c>
      <c r="F2062" s="1605">
        <v>670079</v>
      </c>
      <c r="G2062" s="1512">
        <v>585710.31999999995</v>
      </c>
      <c r="H2062" s="1517">
        <f t="shared" si="148"/>
        <v>0.87409144294926411</v>
      </c>
    </row>
    <row r="2063" spans="1:8" s="1421" customFormat="1" ht="16.5" customHeight="1">
      <c r="A2063" s="1246"/>
      <c r="B2063" s="1332"/>
      <c r="C2063" s="1795" t="s">
        <v>548</v>
      </c>
      <c r="D2063" s="1794" t="s">
        <v>547</v>
      </c>
      <c r="E2063" s="1783">
        <v>44400</v>
      </c>
      <c r="F2063" s="1605">
        <v>32390</v>
      </c>
      <c r="G2063" s="1512">
        <v>25600.86</v>
      </c>
      <c r="H2063" s="1517">
        <f t="shared" si="148"/>
        <v>0.79039394874961411</v>
      </c>
    </row>
    <row r="2064" spans="1:8" s="1421" customFormat="1" ht="16.5" customHeight="1">
      <c r="A2064" s="1332"/>
      <c r="B2064" s="1332"/>
      <c r="C2064" s="1801" t="s">
        <v>747</v>
      </c>
      <c r="D2064" s="1800" t="s">
        <v>735</v>
      </c>
      <c r="E2064" s="1783">
        <v>500</v>
      </c>
      <c r="F2064" s="1605">
        <v>500</v>
      </c>
      <c r="G2064" s="1512">
        <v>0</v>
      </c>
      <c r="H2064" s="1517">
        <f t="shared" si="148"/>
        <v>0</v>
      </c>
    </row>
    <row r="2065" spans="1:8" s="1421" customFormat="1" ht="16.5" customHeight="1">
      <c r="A2065" s="1246"/>
      <c r="B2065" s="1332"/>
      <c r="C2065" s="1370" t="s">
        <v>546</v>
      </c>
      <c r="D2065" s="1330" t="s">
        <v>545</v>
      </c>
      <c r="E2065" s="1789">
        <v>7000</v>
      </c>
      <c r="F2065" s="1605">
        <v>7000</v>
      </c>
      <c r="G2065" s="1512">
        <v>4805.1000000000004</v>
      </c>
      <c r="H2065" s="1517">
        <f t="shared" si="148"/>
        <v>0.68644285714285724</v>
      </c>
    </row>
    <row r="2066" spans="1:8" s="1421" customFormat="1" ht="25.5" customHeight="1">
      <c r="A2066" s="1332"/>
      <c r="B2066" s="1332"/>
      <c r="C2066" s="1801" t="s">
        <v>544</v>
      </c>
      <c r="D2066" s="1800" t="s">
        <v>543</v>
      </c>
      <c r="E2066" s="1783">
        <v>113700</v>
      </c>
      <c r="F2066" s="1605">
        <v>81200</v>
      </c>
      <c r="G2066" s="1512">
        <v>75425.460000000006</v>
      </c>
      <c r="H2066" s="1517">
        <f t="shared" si="148"/>
        <v>0.92888497536945824</v>
      </c>
    </row>
    <row r="2067" spans="1:8" s="1421" customFormat="1" ht="17.100000000000001" customHeight="1">
      <c r="A2067" s="1246"/>
      <c r="B2067" s="1332"/>
      <c r="C2067" s="1816" t="s">
        <v>542</v>
      </c>
      <c r="D2067" s="1631" t="s">
        <v>541</v>
      </c>
      <c r="E2067" s="1789">
        <v>35200</v>
      </c>
      <c r="F2067" s="1363">
        <v>42893</v>
      </c>
      <c r="G2067" s="1362">
        <v>33772.69</v>
      </c>
      <c r="H2067" s="1208">
        <f t="shared" si="148"/>
        <v>0.78737066654232635</v>
      </c>
    </row>
    <row r="2068" spans="1:8" s="1421" customFormat="1" ht="17.100000000000001" customHeight="1">
      <c r="A2068" s="1246"/>
      <c r="B2068" s="1332"/>
      <c r="C2068" s="1370" t="s">
        <v>540</v>
      </c>
      <c r="D2068" s="1330" t="s">
        <v>539</v>
      </c>
      <c r="E2068" s="1783">
        <v>1000</v>
      </c>
      <c r="F2068" s="1605">
        <v>1000</v>
      </c>
      <c r="G2068" s="1512">
        <v>0</v>
      </c>
      <c r="H2068" s="1517">
        <f t="shared" si="148"/>
        <v>0</v>
      </c>
    </row>
    <row r="2069" spans="1:8" s="1421" customFormat="1" ht="17.100000000000001" customHeight="1">
      <c r="A2069" s="1246"/>
      <c r="B2069" s="1332"/>
      <c r="C2069" s="1795" t="s">
        <v>538</v>
      </c>
      <c r="D2069" s="1794" t="s">
        <v>537</v>
      </c>
      <c r="E2069" s="1783">
        <v>27200</v>
      </c>
      <c r="F2069" s="1605">
        <v>28200</v>
      </c>
      <c r="G2069" s="1512">
        <v>21613.74</v>
      </c>
      <c r="H2069" s="1517">
        <f t="shared" si="148"/>
        <v>0.76644468085106388</v>
      </c>
    </row>
    <row r="2070" spans="1:8" s="1421" customFormat="1" ht="17.100000000000001" customHeight="1">
      <c r="A2070" s="1246"/>
      <c r="B2070" s="1332"/>
      <c r="C2070" s="1795" t="s">
        <v>536</v>
      </c>
      <c r="D2070" s="1794" t="s">
        <v>535</v>
      </c>
      <c r="E2070" s="1783">
        <v>501077</v>
      </c>
      <c r="F2070" s="1605">
        <v>512873</v>
      </c>
      <c r="G2070" s="1512">
        <v>511247.94</v>
      </c>
      <c r="H2070" s="1517">
        <f t="shared" si="148"/>
        <v>0.99683145730034528</v>
      </c>
    </row>
    <row r="2071" spans="1:8" s="1421" customFormat="1" ht="17.100000000000001" customHeight="1">
      <c r="A2071" s="1246"/>
      <c r="B2071" s="1332"/>
      <c r="C2071" s="1795" t="s">
        <v>534</v>
      </c>
      <c r="D2071" s="1794" t="s">
        <v>533</v>
      </c>
      <c r="E2071" s="1783">
        <v>27000</v>
      </c>
      <c r="F2071" s="1605">
        <v>26815</v>
      </c>
      <c r="G2071" s="1512">
        <v>26769</v>
      </c>
      <c r="H2071" s="1517">
        <f t="shared" si="148"/>
        <v>0.99828454223382435</v>
      </c>
    </row>
    <row r="2072" spans="1:8" s="1421" customFormat="1" ht="17.100000000000001" customHeight="1">
      <c r="A2072" s="1246"/>
      <c r="B2072" s="1332"/>
      <c r="C2072" s="1795" t="s">
        <v>664</v>
      </c>
      <c r="D2072" s="1794" t="s">
        <v>671</v>
      </c>
      <c r="E2072" s="1783">
        <v>92760</v>
      </c>
      <c r="F2072" s="1605">
        <v>85472</v>
      </c>
      <c r="G2072" s="1512">
        <v>85210.83</v>
      </c>
      <c r="H2072" s="1517">
        <f t="shared" si="148"/>
        <v>0.99694437944590042</v>
      </c>
    </row>
    <row r="2073" spans="1:8" s="1421" customFormat="1" ht="17.100000000000001" customHeight="1">
      <c r="A2073" s="1246"/>
      <c r="B2073" s="1332"/>
      <c r="C2073" s="1795" t="s">
        <v>746</v>
      </c>
      <c r="D2073" s="1794" t="s">
        <v>726</v>
      </c>
      <c r="E2073" s="1783">
        <v>4500</v>
      </c>
      <c r="F2073" s="1605">
        <v>4500</v>
      </c>
      <c r="G2073" s="1512">
        <v>200</v>
      </c>
      <c r="H2073" s="1517">
        <f t="shared" si="148"/>
        <v>4.4444444444444446E-2</v>
      </c>
    </row>
    <row r="2074" spans="1:8" s="1421" customFormat="1" ht="17.25" customHeight="1">
      <c r="A2074" s="1246"/>
      <c r="B2074" s="1332"/>
      <c r="C2074" s="1795" t="s">
        <v>532</v>
      </c>
      <c r="D2074" s="1794" t="s">
        <v>531</v>
      </c>
      <c r="E2074" s="1799">
        <v>60800</v>
      </c>
      <c r="F2074" s="1798">
        <v>90800</v>
      </c>
      <c r="G2074" s="1797">
        <v>87376.31</v>
      </c>
      <c r="H2074" s="1796">
        <f t="shared" si="148"/>
        <v>0.96229416299559467</v>
      </c>
    </row>
    <row r="2075" spans="1:8" s="1421" customFormat="1" ht="17.25" customHeight="1">
      <c r="A2075" s="1413"/>
      <c r="B2075" s="1321"/>
      <c r="C2075" s="1815"/>
      <c r="D2075" s="1815"/>
      <c r="E2075" s="1814"/>
      <c r="F2075" s="1813"/>
      <c r="G2075" s="1812"/>
      <c r="H2075" s="1811"/>
    </row>
    <row r="2076" spans="1:8" s="1421" customFormat="1" ht="17.100000000000001" customHeight="1">
      <c r="A2076" s="1246"/>
      <c r="B2076" s="1332"/>
      <c r="C2076" s="5027" t="s">
        <v>498</v>
      </c>
      <c r="D2076" s="5027"/>
      <c r="E2076" s="1799">
        <f>SUM(E2077:E2078)</f>
        <v>20630</v>
      </c>
      <c r="F2076" s="1799">
        <f>SUM(F2077:F2078)</f>
        <v>19630</v>
      </c>
      <c r="G2076" s="1810">
        <f>SUM(G2077:G2078)</f>
        <v>17091.46</v>
      </c>
      <c r="H2076" s="1796">
        <f>G2076/F2076</f>
        <v>0.87068059093224648</v>
      </c>
    </row>
    <row r="2077" spans="1:8" s="1421" customFormat="1" ht="17.100000000000001" customHeight="1">
      <c r="A2077" s="1246"/>
      <c r="B2077" s="1332"/>
      <c r="C2077" s="1793" t="s">
        <v>530</v>
      </c>
      <c r="D2077" s="1792" t="s">
        <v>529</v>
      </c>
      <c r="E2077" s="1799">
        <v>19500</v>
      </c>
      <c r="F2077" s="1798">
        <v>19500</v>
      </c>
      <c r="G2077" s="1797">
        <v>17091.46</v>
      </c>
      <c r="H2077" s="1796">
        <f>G2077/F2077</f>
        <v>0.87648512820512814</v>
      </c>
    </row>
    <row r="2078" spans="1:8" s="1421" customFormat="1" ht="17.100000000000001" customHeight="1">
      <c r="A2078" s="1246"/>
      <c r="B2078" s="1332"/>
      <c r="C2078" s="1809" t="s">
        <v>528</v>
      </c>
      <c r="D2078" s="1808" t="s">
        <v>527</v>
      </c>
      <c r="E2078" s="1799">
        <v>1130</v>
      </c>
      <c r="F2078" s="1798">
        <v>130</v>
      </c>
      <c r="G2078" s="1797">
        <v>0</v>
      </c>
      <c r="H2078" s="1796">
        <f>G2078/F2078</f>
        <v>0</v>
      </c>
    </row>
    <row r="2079" spans="1:8" s="1421" customFormat="1" ht="15" customHeight="1">
      <c r="A2079" s="1441"/>
      <c r="B2079" s="1807"/>
      <c r="C2079" s="1806"/>
      <c r="D2079" s="1805"/>
      <c r="E2079" s="1774"/>
      <c r="F2079" s="1665"/>
      <c r="G2079" s="1575"/>
      <c r="H2079" s="1578"/>
    </row>
    <row r="2080" spans="1:8" s="1421" customFormat="1" ht="17.100000000000001" customHeight="1">
      <c r="A2080" s="1332"/>
      <c r="B2080" s="1332"/>
      <c r="C2080" s="5028" t="s">
        <v>526</v>
      </c>
      <c r="D2080" s="5029"/>
      <c r="E2080" s="1789">
        <f>SUM(E2081:E2121)</f>
        <v>19923718</v>
      </c>
      <c r="F2080" s="1789">
        <f>SUM(F2081:F2121)</f>
        <v>18924092</v>
      </c>
      <c r="G2080" s="1804">
        <f>SUM(G2081:G2121)</f>
        <v>17870660.699999996</v>
      </c>
      <c r="H2080" s="1208">
        <f t="shared" ref="H2080:H2121" si="149">G2080/F2080</f>
        <v>0.94433385231904365</v>
      </c>
    </row>
    <row r="2081" spans="1:8" s="1421" customFormat="1" ht="17.100000000000001" customHeight="1">
      <c r="A2081" s="1246"/>
      <c r="B2081" s="1332"/>
      <c r="C2081" s="1803" t="s">
        <v>745</v>
      </c>
      <c r="D2081" s="1802" t="s">
        <v>659</v>
      </c>
      <c r="E2081" s="1783">
        <v>0</v>
      </c>
      <c r="F2081" s="1605">
        <v>374</v>
      </c>
      <c r="G2081" s="1512">
        <v>373.45</v>
      </c>
      <c r="H2081" s="1517">
        <f t="shared" si="149"/>
        <v>0.99852941176470589</v>
      </c>
    </row>
    <row r="2082" spans="1:8" s="1421" customFormat="1" ht="16.5" customHeight="1">
      <c r="A2082" s="1246"/>
      <c r="B2082" s="1332"/>
      <c r="C2082" s="1795" t="s">
        <v>744</v>
      </c>
      <c r="D2082" s="1395" t="s">
        <v>529</v>
      </c>
      <c r="E2082" s="1783">
        <v>17800</v>
      </c>
      <c r="F2082" s="1605">
        <v>17800</v>
      </c>
      <c r="G2082" s="1512">
        <v>11498.67</v>
      </c>
      <c r="H2082" s="1517">
        <f t="shared" si="149"/>
        <v>0.64599269662921344</v>
      </c>
    </row>
    <row r="2083" spans="1:8" s="1421" customFormat="1" ht="16.5" customHeight="1">
      <c r="A2083" s="1246"/>
      <c r="B2083" s="1332"/>
      <c r="C2083" s="1801" t="s">
        <v>743</v>
      </c>
      <c r="D2083" s="1800" t="s">
        <v>529</v>
      </c>
      <c r="E2083" s="1799">
        <v>3200</v>
      </c>
      <c r="F2083" s="1798">
        <v>3200</v>
      </c>
      <c r="G2083" s="1797">
        <v>2056.33</v>
      </c>
      <c r="H2083" s="1796">
        <f t="shared" si="149"/>
        <v>0.64260312499999994</v>
      </c>
    </row>
    <row r="2084" spans="1:8" s="1421" customFormat="1" ht="17.100000000000001" customHeight="1">
      <c r="A2084" s="1246"/>
      <c r="B2084" s="1332"/>
      <c r="C2084" s="1571" t="s">
        <v>598</v>
      </c>
      <c r="D2084" s="1243" t="s">
        <v>565</v>
      </c>
      <c r="E2084" s="1799">
        <v>12246974</v>
      </c>
      <c r="F2084" s="1798">
        <v>11566974</v>
      </c>
      <c r="G2084" s="1797">
        <v>11134802.199999999</v>
      </c>
      <c r="H2084" s="1796">
        <f t="shared" si="149"/>
        <v>0.9626374365499567</v>
      </c>
    </row>
    <row r="2085" spans="1:8" s="1421" customFormat="1" ht="17.100000000000001" customHeight="1">
      <c r="A2085" s="1246"/>
      <c r="B2085" s="1332"/>
      <c r="C2085" s="1370" t="s">
        <v>597</v>
      </c>
      <c r="D2085" s="1794" t="s">
        <v>565</v>
      </c>
      <c r="E2085" s="1799">
        <v>2185969</v>
      </c>
      <c r="F2085" s="1798">
        <v>2065969</v>
      </c>
      <c r="G2085" s="1797">
        <v>1989610.54</v>
      </c>
      <c r="H2085" s="1796">
        <f t="shared" si="149"/>
        <v>0.96303988104371363</v>
      </c>
    </row>
    <row r="2086" spans="1:8" s="1421" customFormat="1" ht="17.100000000000001" customHeight="1">
      <c r="A2086" s="1246"/>
      <c r="B2086" s="1332"/>
      <c r="C2086" s="1795" t="s">
        <v>596</v>
      </c>
      <c r="D2086" s="1794" t="s">
        <v>563</v>
      </c>
      <c r="E2086" s="1783">
        <v>802291</v>
      </c>
      <c r="F2086" s="1605">
        <v>775710</v>
      </c>
      <c r="G2086" s="1512">
        <v>774624.49</v>
      </c>
      <c r="H2086" s="1517">
        <f t="shared" si="149"/>
        <v>0.99860062394451532</v>
      </c>
    </row>
    <row r="2087" spans="1:8" s="1421" customFormat="1" ht="17.100000000000001" customHeight="1">
      <c r="A2087" s="1246"/>
      <c r="B2087" s="1332"/>
      <c r="C2087" s="1795" t="s">
        <v>595</v>
      </c>
      <c r="D2087" s="1794" t="s">
        <v>563</v>
      </c>
      <c r="E2087" s="1783">
        <v>143275</v>
      </c>
      <c r="F2087" s="1605">
        <v>138546</v>
      </c>
      <c r="G2087" s="1512">
        <v>138343.28</v>
      </c>
      <c r="H2087" s="1517">
        <f t="shared" si="149"/>
        <v>0.99853680366087794</v>
      </c>
    </row>
    <row r="2088" spans="1:8" s="1421" customFormat="1" ht="17.100000000000001" customHeight="1">
      <c r="A2088" s="1246"/>
      <c r="B2088" s="1332"/>
      <c r="C2088" s="1795" t="s">
        <v>594</v>
      </c>
      <c r="D2088" s="1794" t="s">
        <v>511</v>
      </c>
      <c r="E2088" s="1783">
        <v>2243170</v>
      </c>
      <c r="F2088" s="1605">
        <v>2089173</v>
      </c>
      <c r="G2088" s="1512">
        <v>1992750.57</v>
      </c>
      <c r="H2088" s="1517">
        <f t="shared" si="149"/>
        <v>0.95384660341675875</v>
      </c>
    </row>
    <row r="2089" spans="1:8" s="1421" customFormat="1" ht="17.100000000000001" customHeight="1">
      <c r="A2089" s="1246"/>
      <c r="B2089" s="1332"/>
      <c r="C2089" s="1795" t="s">
        <v>593</v>
      </c>
      <c r="D2089" s="1794" t="s">
        <v>511</v>
      </c>
      <c r="E2089" s="1783">
        <v>400397</v>
      </c>
      <c r="F2089" s="1605">
        <v>373221</v>
      </c>
      <c r="G2089" s="1512">
        <v>356072.88</v>
      </c>
      <c r="H2089" s="1517">
        <f t="shared" si="149"/>
        <v>0.95405371080405443</v>
      </c>
    </row>
    <row r="2090" spans="1:8" s="1421" customFormat="1" ht="16.5" customHeight="1">
      <c r="A2090" s="1246"/>
      <c r="B2090" s="1332"/>
      <c r="C2090" s="1795" t="s">
        <v>592</v>
      </c>
      <c r="D2090" s="1794" t="s">
        <v>509</v>
      </c>
      <c r="E2090" s="1783">
        <v>319707</v>
      </c>
      <c r="F2090" s="1605">
        <v>283681</v>
      </c>
      <c r="G2090" s="1512">
        <v>255140.12</v>
      </c>
      <c r="H2090" s="1517">
        <f t="shared" si="149"/>
        <v>0.89939093559314864</v>
      </c>
    </row>
    <row r="2091" spans="1:8" s="1421" customFormat="1" ht="16.5" customHeight="1">
      <c r="A2091" s="1246"/>
      <c r="B2091" s="1332"/>
      <c r="C2091" s="1795" t="s">
        <v>591</v>
      </c>
      <c r="D2091" s="1794" t="s">
        <v>509</v>
      </c>
      <c r="E2091" s="1783">
        <v>57066</v>
      </c>
      <c r="F2091" s="1605">
        <v>50709</v>
      </c>
      <c r="G2091" s="1512">
        <v>45590.18</v>
      </c>
      <c r="H2091" s="1517">
        <f t="shared" si="149"/>
        <v>0.89905500009860184</v>
      </c>
    </row>
    <row r="2092" spans="1:8" s="1421" customFormat="1" ht="17.100000000000001" customHeight="1">
      <c r="A2092" s="1246"/>
      <c r="B2092" s="1332"/>
      <c r="C2092" s="1795" t="s">
        <v>590</v>
      </c>
      <c r="D2092" s="1794" t="s">
        <v>521</v>
      </c>
      <c r="E2092" s="1783">
        <v>1700</v>
      </c>
      <c r="F2092" s="1605">
        <v>1700</v>
      </c>
      <c r="G2092" s="1512">
        <v>0</v>
      </c>
      <c r="H2092" s="1517">
        <f t="shared" si="149"/>
        <v>0</v>
      </c>
    </row>
    <row r="2093" spans="1:8" s="1421" customFormat="1" ht="17.100000000000001" customHeight="1">
      <c r="A2093" s="1246"/>
      <c r="B2093" s="1332"/>
      <c r="C2093" s="1795" t="s">
        <v>589</v>
      </c>
      <c r="D2093" s="1794" t="s">
        <v>521</v>
      </c>
      <c r="E2093" s="1783">
        <v>300</v>
      </c>
      <c r="F2093" s="1605">
        <v>300</v>
      </c>
      <c r="G2093" s="1512">
        <v>0</v>
      </c>
      <c r="H2093" s="1517">
        <f t="shared" si="149"/>
        <v>0</v>
      </c>
    </row>
    <row r="2094" spans="1:8" s="1421" customFormat="1" ht="17.100000000000001" customHeight="1">
      <c r="A2094" s="1246"/>
      <c r="B2094" s="1332"/>
      <c r="C2094" s="1795" t="s">
        <v>588</v>
      </c>
      <c r="D2094" s="1794" t="s">
        <v>506</v>
      </c>
      <c r="E2094" s="1783">
        <v>266625</v>
      </c>
      <c r="F2094" s="1605">
        <v>253140</v>
      </c>
      <c r="G2094" s="1512">
        <v>174394.07</v>
      </c>
      <c r="H2094" s="1517">
        <f t="shared" si="149"/>
        <v>0.6889234020700008</v>
      </c>
    </row>
    <row r="2095" spans="1:8" s="1421" customFormat="1" ht="17.100000000000001" customHeight="1">
      <c r="A2095" s="1246"/>
      <c r="B2095" s="1332"/>
      <c r="C2095" s="1795" t="s">
        <v>587</v>
      </c>
      <c r="D2095" s="1794" t="s">
        <v>506</v>
      </c>
      <c r="E2095" s="1783">
        <v>47775</v>
      </c>
      <c r="F2095" s="1605">
        <v>45260</v>
      </c>
      <c r="G2095" s="1512">
        <v>31186.69</v>
      </c>
      <c r="H2095" s="1517">
        <f t="shared" si="149"/>
        <v>0.68905634114007952</v>
      </c>
    </row>
    <row r="2096" spans="1:8" s="1421" customFormat="1" ht="17.100000000000001" customHeight="1">
      <c r="A2096" s="1246"/>
      <c r="B2096" s="1332"/>
      <c r="C2096" s="1795" t="s">
        <v>742</v>
      </c>
      <c r="D2096" s="1794" t="s">
        <v>553</v>
      </c>
      <c r="E2096" s="1783">
        <v>158106</v>
      </c>
      <c r="F2096" s="1605">
        <v>241331</v>
      </c>
      <c r="G2096" s="1512">
        <v>192461.95</v>
      </c>
      <c r="H2096" s="1517">
        <f t="shared" si="149"/>
        <v>0.79750197861029049</v>
      </c>
    </row>
    <row r="2097" spans="1:8" s="1421" customFormat="1" ht="17.100000000000001" customHeight="1">
      <c r="A2097" s="1246"/>
      <c r="B2097" s="1332"/>
      <c r="C2097" s="1795" t="s">
        <v>708</v>
      </c>
      <c r="D2097" s="1794" t="s">
        <v>553</v>
      </c>
      <c r="E2097" s="1783">
        <v>28294</v>
      </c>
      <c r="F2097" s="1605">
        <v>43069</v>
      </c>
      <c r="G2097" s="1512">
        <v>34349.410000000003</v>
      </c>
      <c r="H2097" s="1517">
        <f t="shared" si="149"/>
        <v>0.79754370893217863</v>
      </c>
    </row>
    <row r="2098" spans="1:8" s="1421" customFormat="1" ht="17.100000000000001" customHeight="1">
      <c r="A2098" s="1246"/>
      <c r="B2098" s="1332"/>
      <c r="C2098" s="1793" t="s">
        <v>741</v>
      </c>
      <c r="D2098" s="1792" t="s">
        <v>551</v>
      </c>
      <c r="E2098" s="1783">
        <v>54335</v>
      </c>
      <c r="F2098" s="1605">
        <v>54335</v>
      </c>
      <c r="G2098" s="1512">
        <v>38104.97</v>
      </c>
      <c r="H2098" s="1517">
        <f t="shared" si="149"/>
        <v>0.70129695408116322</v>
      </c>
    </row>
    <row r="2099" spans="1:8" s="1421" customFormat="1" ht="17.100000000000001" customHeight="1">
      <c r="A2099" s="1246"/>
      <c r="B2099" s="1332"/>
      <c r="C2099" s="1793" t="s">
        <v>740</v>
      </c>
      <c r="D2099" s="1792" t="s">
        <v>551</v>
      </c>
      <c r="E2099" s="1783">
        <v>9665</v>
      </c>
      <c r="F2099" s="1605">
        <v>9665</v>
      </c>
      <c r="G2099" s="1512">
        <v>6800.63</v>
      </c>
      <c r="H2099" s="1517">
        <f t="shared" si="149"/>
        <v>0.70363476461458874</v>
      </c>
    </row>
    <row r="2100" spans="1:8" s="1421" customFormat="1" ht="17.100000000000001" customHeight="1">
      <c r="A2100" s="1246"/>
      <c r="B2100" s="1332"/>
      <c r="C2100" s="1647" t="s">
        <v>739</v>
      </c>
      <c r="D2100" s="1736" t="s">
        <v>549</v>
      </c>
      <c r="E2100" s="1783">
        <v>9825</v>
      </c>
      <c r="F2100" s="1605">
        <v>9825</v>
      </c>
      <c r="G2100" s="1512">
        <v>5727.44</v>
      </c>
      <c r="H2100" s="1517">
        <f t="shared" si="149"/>
        <v>0.58294554707379131</v>
      </c>
    </row>
    <row r="2101" spans="1:8" s="1421" customFormat="1" ht="17.100000000000001" customHeight="1">
      <c r="A2101" s="1246"/>
      <c r="B2101" s="1332"/>
      <c r="C2101" s="1669" t="s">
        <v>717</v>
      </c>
      <c r="D2101" s="1668" t="s">
        <v>549</v>
      </c>
      <c r="E2101" s="1783">
        <v>1755</v>
      </c>
      <c r="F2101" s="1605">
        <v>1755</v>
      </c>
      <c r="G2101" s="1512">
        <v>1021.76</v>
      </c>
      <c r="H2101" s="1517">
        <f t="shared" si="149"/>
        <v>0.58219943019943021</v>
      </c>
    </row>
    <row r="2102" spans="1:8" s="1421" customFormat="1" ht="17.100000000000001" customHeight="1">
      <c r="A2102" s="1332"/>
      <c r="B2102" s="1332"/>
      <c r="C2102" s="1370" t="s">
        <v>586</v>
      </c>
      <c r="D2102" s="1330" t="s">
        <v>504</v>
      </c>
      <c r="E2102" s="1789">
        <v>474093</v>
      </c>
      <c r="F2102" s="1363">
        <v>454357</v>
      </c>
      <c r="G2102" s="1362">
        <v>378467.23</v>
      </c>
      <c r="H2102" s="1208">
        <f t="shared" si="149"/>
        <v>0.83297325671223288</v>
      </c>
    </row>
    <row r="2103" spans="1:8" s="1421" customFormat="1" ht="17.100000000000001" customHeight="1">
      <c r="A2103" s="1246"/>
      <c r="B2103" s="1332"/>
      <c r="C2103" s="1610" t="s">
        <v>524</v>
      </c>
      <c r="D2103" s="1609" t="s">
        <v>504</v>
      </c>
      <c r="E2103" s="1783">
        <v>85007</v>
      </c>
      <c r="F2103" s="1605">
        <v>81609</v>
      </c>
      <c r="G2103" s="1512">
        <v>67808.75</v>
      </c>
      <c r="H2103" s="1517">
        <f t="shared" si="149"/>
        <v>0.83089794017816665</v>
      </c>
    </row>
    <row r="2104" spans="1:8" s="1421" customFormat="1" ht="16.5" customHeight="1">
      <c r="A2104" s="1246"/>
      <c r="B2104" s="1332"/>
      <c r="C2104" s="1610" t="s">
        <v>738</v>
      </c>
      <c r="D2104" s="1609" t="s">
        <v>547</v>
      </c>
      <c r="E2104" s="1783">
        <v>34807</v>
      </c>
      <c r="F2104" s="1605">
        <v>34807</v>
      </c>
      <c r="G2104" s="1512">
        <v>17218.21</v>
      </c>
      <c r="H2104" s="1517">
        <f t="shared" si="149"/>
        <v>0.49467664550234147</v>
      </c>
    </row>
    <row r="2105" spans="1:8" s="1421" customFormat="1" ht="16.5" customHeight="1">
      <c r="A2105" s="1246"/>
      <c r="B2105" s="1332"/>
      <c r="C2105" s="1610" t="s">
        <v>707</v>
      </c>
      <c r="D2105" s="1609" t="s">
        <v>547</v>
      </c>
      <c r="E2105" s="1783">
        <v>6193</v>
      </c>
      <c r="F2105" s="1605">
        <v>6193</v>
      </c>
      <c r="G2105" s="1512">
        <v>3075.68</v>
      </c>
      <c r="H2105" s="1517">
        <f t="shared" si="149"/>
        <v>0.49663813983529786</v>
      </c>
    </row>
    <row r="2106" spans="1:8" s="1421" customFormat="1" ht="16.5" customHeight="1">
      <c r="A2106" s="1246"/>
      <c r="B2106" s="1332"/>
      <c r="C2106" s="1610" t="s">
        <v>737</v>
      </c>
      <c r="D2106" s="1609" t="s">
        <v>735</v>
      </c>
      <c r="E2106" s="1783">
        <v>595</v>
      </c>
      <c r="F2106" s="1605">
        <v>595</v>
      </c>
      <c r="G2106" s="1512">
        <v>0</v>
      </c>
      <c r="H2106" s="1517">
        <f t="shared" si="149"/>
        <v>0</v>
      </c>
    </row>
    <row r="2107" spans="1:8" s="1421" customFormat="1" ht="16.5" customHeight="1">
      <c r="A2107" s="1246"/>
      <c r="B2107" s="1332"/>
      <c r="C2107" s="1610" t="s">
        <v>736</v>
      </c>
      <c r="D2107" s="1609" t="s">
        <v>735</v>
      </c>
      <c r="E2107" s="1783">
        <v>105</v>
      </c>
      <c r="F2107" s="1605">
        <v>105</v>
      </c>
      <c r="G2107" s="1512">
        <v>0</v>
      </c>
      <c r="H2107" s="1517">
        <f t="shared" si="149"/>
        <v>0</v>
      </c>
    </row>
    <row r="2108" spans="1:8" s="1421" customFormat="1" ht="16.5" hidden="1" customHeight="1">
      <c r="A2108" s="1246"/>
      <c r="B2108" s="1332"/>
      <c r="C2108" s="1610" t="s">
        <v>734</v>
      </c>
      <c r="D2108" s="1609" t="s">
        <v>545</v>
      </c>
      <c r="E2108" s="1783">
        <v>0</v>
      </c>
      <c r="F2108" s="1605"/>
      <c r="G2108" s="1512"/>
      <c r="H2108" s="1517" t="e">
        <f t="shared" si="149"/>
        <v>#DIV/0!</v>
      </c>
    </row>
    <row r="2109" spans="1:8" s="1421" customFormat="1" ht="16.5" hidden="1" customHeight="1">
      <c r="A2109" s="1246"/>
      <c r="B2109" s="1332"/>
      <c r="C2109" s="1610" t="s">
        <v>733</v>
      </c>
      <c r="D2109" s="1609" t="s">
        <v>545</v>
      </c>
      <c r="E2109" s="1783">
        <v>0</v>
      </c>
      <c r="F2109" s="1605"/>
      <c r="G2109" s="1512"/>
      <c r="H2109" s="1517" t="e">
        <f t="shared" si="149"/>
        <v>#DIV/0!</v>
      </c>
    </row>
    <row r="2110" spans="1:8" s="1421" customFormat="1" ht="24" hidden="1" customHeight="1">
      <c r="A2110" s="1246"/>
      <c r="B2110" s="1332"/>
      <c r="C2110" s="1610" t="s">
        <v>732</v>
      </c>
      <c r="D2110" s="1609" t="s">
        <v>543</v>
      </c>
      <c r="E2110" s="1783">
        <v>0</v>
      </c>
      <c r="F2110" s="1605"/>
      <c r="G2110" s="1512"/>
      <c r="H2110" s="1517" t="e">
        <f t="shared" si="149"/>
        <v>#DIV/0!</v>
      </c>
    </row>
    <row r="2111" spans="1:8" s="1421" customFormat="1" ht="24.75" hidden="1" customHeight="1">
      <c r="A2111" s="1246"/>
      <c r="B2111" s="1332"/>
      <c r="C2111" s="1610" t="s">
        <v>731</v>
      </c>
      <c r="D2111" s="1609" t="s">
        <v>543</v>
      </c>
      <c r="E2111" s="1783">
        <v>0</v>
      </c>
      <c r="F2111" s="1605"/>
      <c r="G2111" s="1512"/>
      <c r="H2111" s="1517" t="e">
        <f t="shared" si="149"/>
        <v>#DIV/0!</v>
      </c>
    </row>
    <row r="2112" spans="1:8" s="1421" customFormat="1" ht="17.100000000000001" customHeight="1">
      <c r="A2112" s="1246"/>
      <c r="B2112" s="1332"/>
      <c r="C2112" s="1610" t="s">
        <v>585</v>
      </c>
      <c r="D2112" s="1609" t="s">
        <v>541</v>
      </c>
      <c r="E2112" s="1783">
        <v>47470</v>
      </c>
      <c r="F2112" s="1605">
        <v>47470</v>
      </c>
      <c r="G2112" s="1512">
        <v>10474.700000000001</v>
      </c>
      <c r="H2112" s="1517">
        <f t="shared" si="149"/>
        <v>0.22065936380872131</v>
      </c>
    </row>
    <row r="2113" spans="1:8" s="1421" customFormat="1" ht="17.100000000000001" customHeight="1">
      <c r="A2113" s="1246"/>
      <c r="B2113" s="1332"/>
      <c r="C2113" s="1791" t="s">
        <v>584</v>
      </c>
      <c r="D2113" s="1609" t="s">
        <v>541</v>
      </c>
      <c r="E2113" s="1790">
        <v>8530</v>
      </c>
      <c r="F2113" s="1760">
        <v>8530</v>
      </c>
      <c r="G2113" s="1759">
        <v>1871.83</v>
      </c>
      <c r="H2113" s="1635">
        <f t="shared" si="149"/>
        <v>0.21944079718640092</v>
      </c>
    </row>
    <row r="2114" spans="1:8" s="1421" customFormat="1" ht="17.100000000000001" hidden="1" customHeight="1">
      <c r="A2114" s="1246"/>
      <c r="B2114" s="1332"/>
      <c r="C2114" s="1791" t="s">
        <v>730</v>
      </c>
      <c r="D2114" s="1609" t="s">
        <v>671</v>
      </c>
      <c r="E2114" s="1783">
        <v>0</v>
      </c>
      <c r="F2114" s="1605"/>
      <c r="G2114" s="1512"/>
      <c r="H2114" s="1517" t="e">
        <f t="shared" si="149"/>
        <v>#DIV/0!</v>
      </c>
    </row>
    <row r="2115" spans="1:8" s="1421" customFormat="1" ht="17.100000000000001" hidden="1" customHeight="1">
      <c r="A2115" s="1246"/>
      <c r="B2115" s="1332"/>
      <c r="C2115" s="1791" t="s">
        <v>729</v>
      </c>
      <c r="D2115" s="1609" t="s">
        <v>671</v>
      </c>
      <c r="E2115" s="1783">
        <v>0</v>
      </c>
      <c r="F2115" s="1605"/>
      <c r="G2115" s="1512"/>
      <c r="H2115" s="1517" t="e">
        <f t="shared" si="149"/>
        <v>#DIV/0!</v>
      </c>
    </row>
    <row r="2116" spans="1:8" s="1421" customFormat="1" ht="17.100000000000001" customHeight="1">
      <c r="A2116" s="1369"/>
      <c r="B2116" s="1368"/>
      <c r="C2116" s="1647" t="s">
        <v>728</v>
      </c>
      <c r="D2116" s="1736" t="s">
        <v>726</v>
      </c>
      <c r="E2116" s="1790">
        <v>5936</v>
      </c>
      <c r="F2116" s="1760">
        <v>5936</v>
      </c>
      <c r="G2116" s="1759">
        <v>1068.45</v>
      </c>
      <c r="H2116" s="1635">
        <f t="shared" si="149"/>
        <v>0.17999494609164421</v>
      </c>
    </row>
    <row r="2117" spans="1:8" s="1421" customFormat="1" ht="17.100000000000001" customHeight="1">
      <c r="A2117" s="1332"/>
      <c r="B2117" s="1332"/>
      <c r="C2117" s="1370" t="s">
        <v>727</v>
      </c>
      <c r="D2117" s="1330" t="s">
        <v>726</v>
      </c>
      <c r="E2117" s="1789">
        <v>1064</v>
      </c>
      <c r="F2117" s="1363">
        <v>1064</v>
      </c>
      <c r="G2117" s="1362">
        <v>188.55</v>
      </c>
      <c r="H2117" s="1208">
        <f t="shared" si="149"/>
        <v>0.17720864661654137</v>
      </c>
    </row>
    <row r="2118" spans="1:8" s="1421" customFormat="1" ht="19.5" customHeight="1">
      <c r="A2118" s="1246"/>
      <c r="B2118" s="1332"/>
      <c r="C2118" s="1610" t="s">
        <v>725</v>
      </c>
      <c r="D2118" s="1609" t="s">
        <v>531</v>
      </c>
      <c r="E2118" s="1783">
        <v>173483</v>
      </c>
      <c r="F2118" s="1605">
        <v>173483</v>
      </c>
      <c r="G2118" s="1512">
        <v>133007.74</v>
      </c>
      <c r="H2118" s="1517">
        <f t="shared" si="149"/>
        <v>0.76669033853461144</v>
      </c>
    </row>
    <row r="2119" spans="1:8" s="1421" customFormat="1" ht="16.5" customHeight="1">
      <c r="A2119" s="1246"/>
      <c r="B2119" s="1332"/>
      <c r="C2119" s="1747" t="s">
        <v>724</v>
      </c>
      <c r="D2119" s="1746" t="s">
        <v>531</v>
      </c>
      <c r="E2119" s="1783">
        <v>31017</v>
      </c>
      <c r="F2119" s="1605">
        <v>31017</v>
      </c>
      <c r="G2119" s="1512">
        <v>23813.91</v>
      </c>
      <c r="H2119" s="1517">
        <f t="shared" si="149"/>
        <v>0.76776961021375378</v>
      </c>
    </row>
    <row r="2120" spans="1:8" s="1421" customFormat="1" ht="17.100000000000001" customHeight="1">
      <c r="A2120" s="1246"/>
      <c r="B2120" s="1246"/>
      <c r="C2120" s="1545" t="s">
        <v>723</v>
      </c>
      <c r="D2120" s="1642" t="s">
        <v>561</v>
      </c>
      <c r="E2120" s="1783">
        <v>48534</v>
      </c>
      <c r="F2120" s="1605">
        <v>45134</v>
      </c>
      <c r="G2120" s="1512">
        <v>41378.75</v>
      </c>
      <c r="H2120" s="1517">
        <f t="shared" si="149"/>
        <v>0.91679775778792039</v>
      </c>
    </row>
    <row r="2121" spans="1:8" s="1421" customFormat="1" ht="17.100000000000001" customHeight="1">
      <c r="A2121" s="1246"/>
      <c r="B2121" s="1246"/>
      <c r="C2121" s="1545" t="s">
        <v>704</v>
      </c>
      <c r="D2121" s="1642" t="s">
        <v>561</v>
      </c>
      <c r="E2121" s="1783">
        <v>8655</v>
      </c>
      <c r="F2121" s="1605">
        <v>8055</v>
      </c>
      <c r="G2121" s="1512">
        <v>7377.27</v>
      </c>
      <c r="H2121" s="1517">
        <f t="shared" si="149"/>
        <v>0.91586219739292374</v>
      </c>
    </row>
    <row r="2122" spans="1:8" s="1421" customFormat="1" ht="15.75" customHeight="1">
      <c r="A2122" s="1321"/>
      <c r="B2122" s="1321"/>
      <c r="C2122" s="1788"/>
      <c r="D2122" s="1787"/>
      <c r="E2122" s="1774"/>
      <c r="F2122" s="1665"/>
      <c r="G2122" s="1575"/>
      <c r="H2122" s="1578"/>
    </row>
    <row r="2123" spans="1:8" s="1421" customFormat="1" ht="17.100000000000001" customHeight="1">
      <c r="A2123" s="1246"/>
      <c r="B2123" s="1332"/>
      <c r="C2123" s="5030" t="s">
        <v>487</v>
      </c>
      <c r="D2123" s="5030"/>
      <c r="E2123" s="1786">
        <f>SUM(E2124)</f>
        <v>198000</v>
      </c>
      <c r="F2123" s="1786">
        <f>SUM(F2124)</f>
        <v>198000</v>
      </c>
      <c r="G2123" s="1785">
        <f>SUM(G2124)</f>
        <v>116266.73</v>
      </c>
      <c r="H2123" s="1520">
        <f>G2123/F2123</f>
        <v>0.58720570707070707</v>
      </c>
    </row>
    <row r="2124" spans="1:8" s="1421" customFormat="1" ht="17.100000000000001" customHeight="1">
      <c r="A2124" s="1246"/>
      <c r="B2124" s="1332"/>
      <c r="C2124" s="4985" t="s">
        <v>486</v>
      </c>
      <c r="D2124" s="4985"/>
      <c r="E2124" s="1783">
        <f>SUM(E2125:E2126)</f>
        <v>198000</v>
      </c>
      <c r="F2124" s="1783">
        <f>SUM(F2125:F2126)</f>
        <v>198000</v>
      </c>
      <c r="G2124" s="1784">
        <f>SUM(G2125:G2126)</f>
        <v>116266.73</v>
      </c>
      <c r="H2124" s="1517">
        <f>G2124/F2124</f>
        <v>0.58720570707070707</v>
      </c>
    </row>
    <row r="2125" spans="1:8" s="1421" customFormat="1" ht="17.100000000000001" customHeight="1">
      <c r="A2125" s="1246"/>
      <c r="B2125" s="1332"/>
      <c r="C2125" s="1610" t="s">
        <v>579</v>
      </c>
      <c r="D2125" s="1609" t="s">
        <v>576</v>
      </c>
      <c r="E2125" s="1783">
        <v>150000</v>
      </c>
      <c r="F2125" s="1605">
        <v>0</v>
      </c>
      <c r="G2125" s="1512">
        <v>0</v>
      </c>
      <c r="H2125" s="1517"/>
    </row>
    <row r="2126" spans="1:8" s="1421" customFormat="1" ht="15" customHeight="1" thickBot="1">
      <c r="A2126" s="1246"/>
      <c r="B2126" s="1332"/>
      <c r="C2126" s="1610" t="s">
        <v>644</v>
      </c>
      <c r="D2126" s="1609" t="s">
        <v>643</v>
      </c>
      <c r="E2126" s="1783">
        <v>48000</v>
      </c>
      <c r="F2126" s="1605">
        <v>198000</v>
      </c>
      <c r="G2126" s="1512">
        <v>116266.73</v>
      </c>
      <c r="H2126" s="1517">
        <f t="shared" ref="H2126:H2141" si="150">G2126/F2126</f>
        <v>0.58720570707070707</v>
      </c>
    </row>
    <row r="2127" spans="1:8" s="1421" customFormat="1" ht="17.100000000000001" hidden="1" customHeight="1" thickBot="1">
      <c r="A2127" s="1413"/>
      <c r="B2127" s="1321"/>
      <c r="C2127" s="1782" t="s">
        <v>722</v>
      </c>
      <c r="D2127" s="1781" t="s">
        <v>643</v>
      </c>
      <c r="E2127" s="1774">
        <v>0</v>
      </c>
      <c r="F2127" s="1665"/>
      <c r="G2127" s="1575"/>
      <c r="H2127" s="1578" t="e">
        <f t="shared" si="150"/>
        <v>#DIV/0!</v>
      </c>
    </row>
    <row r="2128" spans="1:8" s="1421" customFormat="1" ht="17.100000000000001" hidden="1" customHeight="1" thickBot="1">
      <c r="A2128" s="1413"/>
      <c r="B2128" s="1321"/>
      <c r="C2128" s="1782" t="s">
        <v>669</v>
      </c>
      <c r="D2128" s="1781" t="s">
        <v>643</v>
      </c>
      <c r="E2128" s="1774">
        <v>0</v>
      </c>
      <c r="F2128" s="1757"/>
      <c r="G2128" s="1756"/>
      <c r="H2128" s="1578" t="e">
        <f t="shared" si="150"/>
        <v>#DIV/0!</v>
      </c>
    </row>
    <row r="2129" spans="1:8" s="1421" customFormat="1" ht="15" hidden="1" customHeight="1" thickBot="1">
      <c r="A2129" s="1413"/>
      <c r="B2129" s="1321"/>
      <c r="C2129" s="1780"/>
      <c r="D2129" s="1779"/>
      <c r="E2129" s="1774"/>
      <c r="F2129" s="1757"/>
      <c r="G2129" s="1756"/>
      <c r="H2129" s="1578" t="e">
        <f t="shared" si="150"/>
        <v>#DIV/0!</v>
      </c>
    </row>
    <row r="2130" spans="1:8" s="1421" customFormat="1" ht="20.25" hidden="1" customHeight="1" thickBot="1">
      <c r="A2130" s="1413"/>
      <c r="B2130" s="1321"/>
      <c r="C2130" s="5031" t="s">
        <v>580</v>
      </c>
      <c r="D2130" s="5032"/>
      <c r="E2130" s="1774">
        <v>0</v>
      </c>
      <c r="F2130" s="1665"/>
      <c r="G2130" s="1575"/>
      <c r="H2130" s="1578" t="e">
        <f t="shared" si="150"/>
        <v>#DIV/0!</v>
      </c>
    </row>
    <row r="2131" spans="1:8" s="1421" customFormat="1" ht="17.100000000000001" hidden="1" customHeight="1" thickBot="1">
      <c r="A2131" s="1413"/>
      <c r="B2131" s="1321"/>
      <c r="C2131" s="1778" t="s">
        <v>722</v>
      </c>
      <c r="D2131" s="1777" t="s">
        <v>643</v>
      </c>
      <c r="E2131" s="1774">
        <v>0</v>
      </c>
      <c r="F2131" s="1757"/>
      <c r="G2131" s="1756"/>
      <c r="H2131" s="1578" t="e">
        <f t="shared" si="150"/>
        <v>#DIV/0!</v>
      </c>
    </row>
    <row r="2132" spans="1:8" s="1421" customFormat="1" ht="17.100000000000001" hidden="1" customHeight="1" thickBot="1">
      <c r="A2132" s="1413"/>
      <c r="B2132" s="1321"/>
      <c r="C2132" s="1776" t="s">
        <v>669</v>
      </c>
      <c r="D2132" s="1775" t="s">
        <v>643</v>
      </c>
      <c r="E2132" s="1774">
        <v>0</v>
      </c>
      <c r="F2132" s="1757"/>
      <c r="G2132" s="1756"/>
      <c r="H2132" s="1773" t="e">
        <f t="shared" si="150"/>
        <v>#DIV/0!</v>
      </c>
    </row>
    <row r="2133" spans="1:8" s="1421" customFormat="1" ht="17.100000000000001" customHeight="1" thickBot="1">
      <c r="A2133" s="1246"/>
      <c r="B2133" s="1259" t="s">
        <v>721</v>
      </c>
      <c r="C2133" s="1340"/>
      <c r="D2133" s="1339" t="s">
        <v>49</v>
      </c>
      <c r="E2133" s="1316">
        <f>SUM(E2134,E2163)</f>
        <v>5967981</v>
      </c>
      <c r="F2133" s="1316">
        <f>SUM(F2134,F2163)</f>
        <v>15131598</v>
      </c>
      <c r="G2133" s="1315">
        <f>SUM(G2134,G2163)</f>
        <v>14540583</v>
      </c>
      <c r="H2133" s="1254">
        <f t="shared" si="150"/>
        <v>0.96094166657084068</v>
      </c>
    </row>
    <row r="2134" spans="1:8" s="1421" customFormat="1" ht="17.100000000000001" customHeight="1">
      <c r="A2134" s="1246"/>
      <c r="B2134" s="4974"/>
      <c r="C2134" s="4864" t="s">
        <v>490</v>
      </c>
      <c r="D2134" s="4864"/>
      <c r="E2134" s="1253">
        <f>SUM(E2135,E2143)</f>
        <v>5965475</v>
      </c>
      <c r="F2134" s="1253">
        <f>SUM(F2135,F2143)</f>
        <v>15131586</v>
      </c>
      <c r="G2134" s="1252">
        <f>SUM(G2135,G2143)</f>
        <v>14540571.199999999</v>
      </c>
      <c r="H2134" s="1237">
        <f t="shared" si="150"/>
        <v>0.96094164881328359</v>
      </c>
    </row>
    <row r="2135" spans="1:8" s="1421" customFormat="1" ht="17.100000000000001" customHeight="1">
      <c r="A2135" s="1246"/>
      <c r="B2135" s="4863"/>
      <c r="C2135" s="5033" t="s">
        <v>489</v>
      </c>
      <c r="D2135" s="5033"/>
      <c r="E2135" s="1772">
        <f>SUM(E2136:E2141)</f>
        <v>5913991</v>
      </c>
      <c r="F2135" s="1772">
        <f>SUM(F2136:F2141)</f>
        <v>15061931</v>
      </c>
      <c r="G2135" s="1771">
        <f>SUM(G2136:G2141)</f>
        <v>14471129.949999999</v>
      </c>
      <c r="H2135" s="1517">
        <f t="shared" si="150"/>
        <v>0.96077521202294702</v>
      </c>
    </row>
    <row r="2136" spans="1:8" s="1421" customFormat="1" ht="62.25" customHeight="1">
      <c r="A2136" s="1246"/>
      <c r="B2136" s="4863"/>
      <c r="C2136" s="1767" t="s">
        <v>350</v>
      </c>
      <c r="D2136" s="1770" t="s">
        <v>720</v>
      </c>
      <c r="E2136" s="1519">
        <v>5285430</v>
      </c>
      <c r="F2136" s="1760">
        <v>14215206</v>
      </c>
      <c r="G2136" s="1759">
        <v>13624475.35</v>
      </c>
      <c r="H2136" s="1517">
        <f t="shared" si="150"/>
        <v>0.95844375030513096</v>
      </c>
    </row>
    <row r="2137" spans="1:8" s="1421" customFormat="1" ht="52.5" customHeight="1">
      <c r="A2137" s="1246"/>
      <c r="B2137" s="4863"/>
      <c r="C2137" s="1767" t="s">
        <v>196</v>
      </c>
      <c r="D2137" s="1766" t="s">
        <v>686</v>
      </c>
      <c r="E2137" s="1519">
        <v>628561</v>
      </c>
      <c r="F2137" s="1760">
        <v>634150</v>
      </c>
      <c r="G2137" s="1759">
        <v>634149.25</v>
      </c>
      <c r="H2137" s="1517">
        <f t="shared" si="150"/>
        <v>0.99999881731451545</v>
      </c>
    </row>
    <row r="2138" spans="1:8" s="1421" customFormat="1" ht="33" customHeight="1">
      <c r="A2138" s="1246"/>
      <c r="B2138" s="1245"/>
      <c r="C2138" s="1758" t="s">
        <v>90</v>
      </c>
      <c r="D2138" s="1769" t="s">
        <v>488</v>
      </c>
      <c r="E2138" s="1519">
        <v>0</v>
      </c>
      <c r="F2138" s="1760">
        <v>14134</v>
      </c>
      <c r="G2138" s="1759">
        <v>14074</v>
      </c>
      <c r="H2138" s="1517">
        <f t="shared" si="150"/>
        <v>0.99575491722088583</v>
      </c>
    </row>
    <row r="2139" spans="1:8" s="1421" customFormat="1" ht="52.5" customHeight="1">
      <c r="A2139" s="1246"/>
      <c r="B2139" s="1245"/>
      <c r="C2139" s="1669" t="s">
        <v>354</v>
      </c>
      <c r="D2139" s="1764" t="s">
        <v>719</v>
      </c>
      <c r="E2139" s="1519">
        <v>0</v>
      </c>
      <c r="F2139" s="1760">
        <v>2771</v>
      </c>
      <c r="G2139" s="1759">
        <v>2768.96</v>
      </c>
      <c r="H2139" s="1517">
        <f t="shared" si="150"/>
        <v>0.99926380368098155</v>
      </c>
    </row>
    <row r="2140" spans="1:8" s="1421" customFormat="1" ht="51" customHeight="1">
      <c r="A2140" s="1332"/>
      <c r="B2140" s="1245"/>
      <c r="C2140" s="1370" t="s">
        <v>293</v>
      </c>
      <c r="D2140" s="1768" t="s">
        <v>719</v>
      </c>
      <c r="E2140" s="1295">
        <v>0</v>
      </c>
      <c r="F2140" s="1363">
        <v>2758</v>
      </c>
      <c r="G2140" s="1362">
        <v>2755.29</v>
      </c>
      <c r="H2140" s="1208">
        <f t="shared" si="150"/>
        <v>0.99901740391588101</v>
      </c>
    </row>
    <row r="2141" spans="1:8" s="1421" customFormat="1" ht="19.5" customHeight="1">
      <c r="A2141" s="1246"/>
      <c r="B2141" s="1245"/>
      <c r="C2141" s="1767" t="s">
        <v>294</v>
      </c>
      <c r="D2141" s="1766" t="s">
        <v>718</v>
      </c>
      <c r="E2141" s="1519">
        <v>0</v>
      </c>
      <c r="F2141" s="1760">
        <v>192912</v>
      </c>
      <c r="G2141" s="1759">
        <v>192907.1</v>
      </c>
      <c r="H2141" s="1517">
        <f t="shared" si="150"/>
        <v>0.99997459981753345</v>
      </c>
    </row>
    <row r="2142" spans="1:8" s="1421" customFormat="1" ht="15" customHeight="1">
      <c r="A2142" s="1368"/>
      <c r="B2142" s="1765"/>
      <c r="C2142" s="1758"/>
      <c r="D2142" s="1764"/>
      <c r="E2142" s="1519"/>
      <c r="F2142" s="1757"/>
      <c r="G2142" s="1756"/>
      <c r="H2142" s="1578"/>
    </row>
    <row r="2143" spans="1:8" s="1421" customFormat="1" ht="16.5" customHeight="1">
      <c r="A2143" s="1246"/>
      <c r="B2143" s="1245"/>
      <c r="C2143" s="5022" t="s">
        <v>526</v>
      </c>
      <c r="D2143" s="5022"/>
      <c r="E2143" s="1364">
        <f>SUM(E2144:E2161)</f>
        <v>51484</v>
      </c>
      <c r="F2143" s="1364">
        <f>SUM(F2144:F2161)</f>
        <v>69655</v>
      </c>
      <c r="G2143" s="1367">
        <f>SUM(G2144:G2161)</f>
        <v>69441.25</v>
      </c>
      <c r="H2143" s="1208">
        <f t="shared" ref="H2143:H2161" si="151">G2143/F2143</f>
        <v>0.99693130428540666</v>
      </c>
    </row>
    <row r="2144" spans="1:8" s="1421" customFormat="1" ht="16.5" customHeight="1">
      <c r="A2144" s="1246"/>
      <c r="B2144" s="1245"/>
      <c r="C2144" s="1610" t="s">
        <v>685</v>
      </c>
      <c r="D2144" s="1763" t="s">
        <v>565</v>
      </c>
      <c r="E2144" s="1519">
        <v>31080</v>
      </c>
      <c r="F2144" s="1605">
        <v>43605</v>
      </c>
      <c r="G2144" s="1512">
        <v>43548.65</v>
      </c>
      <c r="H2144" s="1517">
        <f t="shared" si="151"/>
        <v>0.99870771700493066</v>
      </c>
    </row>
    <row r="2145" spans="1:8" s="1421" customFormat="1" ht="16.5" customHeight="1">
      <c r="A2145" s="1246"/>
      <c r="B2145" s="1245"/>
      <c r="C2145" s="1610" t="s">
        <v>597</v>
      </c>
      <c r="D2145" s="1395" t="s">
        <v>565</v>
      </c>
      <c r="E2145" s="1519">
        <v>5798</v>
      </c>
      <c r="F2145" s="1605">
        <v>8133</v>
      </c>
      <c r="G2145" s="1512">
        <v>8122.85</v>
      </c>
      <c r="H2145" s="1517">
        <f t="shared" si="151"/>
        <v>0.99875199803270631</v>
      </c>
    </row>
    <row r="2146" spans="1:8" s="1421" customFormat="1" ht="16.5" customHeight="1">
      <c r="A2146" s="1246"/>
      <c r="B2146" s="1245"/>
      <c r="C2146" s="1663" t="s">
        <v>684</v>
      </c>
      <c r="D2146" s="1762" t="s">
        <v>563</v>
      </c>
      <c r="E2146" s="1519">
        <v>3744</v>
      </c>
      <c r="F2146" s="1605">
        <v>3744</v>
      </c>
      <c r="G2146" s="1512">
        <v>3743.37</v>
      </c>
      <c r="H2146" s="1517">
        <f t="shared" si="151"/>
        <v>0.99983173076923071</v>
      </c>
    </row>
    <row r="2147" spans="1:8" s="1421" customFormat="1" ht="16.5" customHeight="1">
      <c r="A2147" s="1246"/>
      <c r="B2147" s="1245"/>
      <c r="C2147" s="1761" t="s">
        <v>595</v>
      </c>
      <c r="D2147" s="1273" t="s">
        <v>563</v>
      </c>
      <c r="E2147" s="1519">
        <v>699</v>
      </c>
      <c r="F2147" s="1605">
        <v>699</v>
      </c>
      <c r="G2147" s="1512">
        <v>698.22</v>
      </c>
      <c r="H2147" s="1517">
        <f t="shared" si="151"/>
        <v>0.99888412017167383</v>
      </c>
    </row>
    <row r="2148" spans="1:8" s="1421" customFormat="1" ht="16.5" customHeight="1">
      <c r="A2148" s="1246"/>
      <c r="B2148" s="1245"/>
      <c r="C2148" s="1641" t="s">
        <v>683</v>
      </c>
      <c r="D2148" s="1607" t="s">
        <v>511</v>
      </c>
      <c r="E2148" s="1519">
        <v>5921</v>
      </c>
      <c r="F2148" s="1605">
        <v>8136</v>
      </c>
      <c r="G2148" s="1512">
        <v>8126.23</v>
      </c>
      <c r="H2148" s="1517">
        <f t="shared" si="151"/>
        <v>0.99879916420845616</v>
      </c>
    </row>
    <row r="2149" spans="1:8" s="1421" customFormat="1" ht="16.5" customHeight="1">
      <c r="A2149" s="1246"/>
      <c r="B2149" s="1245"/>
      <c r="C2149" s="1370" t="s">
        <v>593</v>
      </c>
      <c r="D2149" s="1607" t="s">
        <v>511</v>
      </c>
      <c r="E2149" s="1519">
        <v>1104</v>
      </c>
      <c r="F2149" s="1605">
        <v>1518</v>
      </c>
      <c r="G2149" s="1512">
        <v>1515.74</v>
      </c>
      <c r="H2149" s="1517">
        <f t="shared" si="151"/>
        <v>0.99851119894598162</v>
      </c>
    </row>
    <row r="2150" spans="1:8" s="1421" customFormat="1" ht="16.5" customHeight="1">
      <c r="A2150" s="1246"/>
      <c r="B2150" s="1245"/>
      <c r="C2150" s="1610" t="s">
        <v>682</v>
      </c>
      <c r="D2150" s="1609" t="s">
        <v>509</v>
      </c>
      <c r="E2150" s="1519">
        <v>854</v>
      </c>
      <c r="F2150" s="1605">
        <v>1160</v>
      </c>
      <c r="G2150" s="1512">
        <v>1158.6400000000001</v>
      </c>
      <c r="H2150" s="1517">
        <f t="shared" si="151"/>
        <v>0.9988275862068966</v>
      </c>
    </row>
    <row r="2151" spans="1:8" s="1421" customFormat="1" ht="16.5" customHeight="1">
      <c r="A2151" s="1246"/>
      <c r="B2151" s="1245"/>
      <c r="C2151" s="1610" t="s">
        <v>591</v>
      </c>
      <c r="D2151" s="1609" t="s">
        <v>509</v>
      </c>
      <c r="E2151" s="1519">
        <v>159</v>
      </c>
      <c r="F2151" s="1605">
        <v>216</v>
      </c>
      <c r="G2151" s="1512">
        <v>216</v>
      </c>
      <c r="H2151" s="1517">
        <f t="shared" si="151"/>
        <v>1</v>
      </c>
    </row>
    <row r="2152" spans="1:8" s="1421" customFormat="1" ht="16.5" hidden="1" customHeight="1">
      <c r="A2152" s="1246"/>
      <c r="B2152" s="1245"/>
      <c r="C2152" s="1747" t="s">
        <v>680</v>
      </c>
      <c r="D2152" s="1609" t="s">
        <v>634</v>
      </c>
      <c r="E2152" s="1519">
        <v>0</v>
      </c>
      <c r="F2152" s="1605"/>
      <c r="G2152" s="1512"/>
      <c r="H2152" s="1517" t="e">
        <f t="shared" si="151"/>
        <v>#DIV/0!</v>
      </c>
    </row>
    <row r="2153" spans="1:8" s="1421" customFormat="1" ht="16.5" hidden="1" customHeight="1">
      <c r="A2153" s="1246"/>
      <c r="B2153" s="1245"/>
      <c r="C2153" s="1610" t="s">
        <v>587</v>
      </c>
      <c r="D2153" s="1609" t="s">
        <v>634</v>
      </c>
      <c r="E2153" s="1519">
        <v>0</v>
      </c>
      <c r="F2153" s="1605"/>
      <c r="G2153" s="1512"/>
      <c r="H2153" s="1517" t="e">
        <f t="shared" si="151"/>
        <v>#DIV/0!</v>
      </c>
    </row>
    <row r="2154" spans="1:8" s="1421" customFormat="1" ht="16.5" hidden="1" customHeight="1">
      <c r="A2154" s="1246"/>
      <c r="B2154" s="1245"/>
      <c r="C2154" s="1610" t="s">
        <v>677</v>
      </c>
      <c r="D2154" s="1609" t="s">
        <v>549</v>
      </c>
      <c r="E2154" s="1519">
        <v>0</v>
      </c>
      <c r="F2154" s="1605"/>
      <c r="G2154" s="1512"/>
      <c r="H2154" s="1517" t="e">
        <f t="shared" si="151"/>
        <v>#DIV/0!</v>
      </c>
    </row>
    <row r="2155" spans="1:8" s="1421" customFormat="1" ht="16.5" hidden="1" customHeight="1">
      <c r="A2155" s="1246"/>
      <c r="B2155" s="1245"/>
      <c r="C2155" s="1610" t="s">
        <v>717</v>
      </c>
      <c r="D2155" s="1609" t="s">
        <v>549</v>
      </c>
      <c r="E2155" s="1519">
        <v>0</v>
      </c>
      <c r="F2155" s="1605"/>
      <c r="G2155" s="1512"/>
      <c r="H2155" s="1517" t="e">
        <f t="shared" si="151"/>
        <v>#DIV/0!</v>
      </c>
    </row>
    <row r="2156" spans="1:8" s="1421" customFormat="1" ht="16.5" hidden="1" customHeight="1">
      <c r="A2156" s="1246"/>
      <c r="B2156" s="1245"/>
      <c r="C2156" s="1610" t="s">
        <v>525</v>
      </c>
      <c r="D2156" s="1609" t="s">
        <v>504</v>
      </c>
      <c r="E2156" s="1519">
        <v>0</v>
      </c>
      <c r="F2156" s="1605"/>
      <c r="G2156" s="1512"/>
      <c r="H2156" s="1517" t="e">
        <f t="shared" si="151"/>
        <v>#DIV/0!</v>
      </c>
    </row>
    <row r="2157" spans="1:8" s="1421" customFormat="1" ht="16.5" hidden="1" customHeight="1">
      <c r="A2157" s="1246"/>
      <c r="B2157" s="1245"/>
      <c r="C2157" s="1610" t="s">
        <v>524</v>
      </c>
      <c r="D2157" s="1609" t="s">
        <v>504</v>
      </c>
      <c r="E2157" s="1519">
        <v>0</v>
      </c>
      <c r="F2157" s="1605"/>
      <c r="G2157" s="1512"/>
      <c r="H2157" s="1517" t="e">
        <f t="shared" si="151"/>
        <v>#DIV/0!</v>
      </c>
    </row>
    <row r="2158" spans="1:8" s="1421" customFormat="1" ht="16.5" customHeight="1">
      <c r="A2158" s="1246"/>
      <c r="B2158" s="1245"/>
      <c r="C2158" s="1610" t="s">
        <v>675</v>
      </c>
      <c r="D2158" s="1609" t="s">
        <v>541</v>
      </c>
      <c r="E2158" s="1519">
        <v>851</v>
      </c>
      <c r="F2158" s="1605">
        <v>774</v>
      </c>
      <c r="G2158" s="1512">
        <v>662.79</v>
      </c>
      <c r="H2158" s="1517">
        <f t="shared" si="151"/>
        <v>0.85631782945736434</v>
      </c>
    </row>
    <row r="2159" spans="1:8" s="1421" customFormat="1" ht="16.5" customHeight="1">
      <c r="A2159" s="1246"/>
      <c r="B2159" s="1245"/>
      <c r="C2159" s="1610" t="s">
        <v>584</v>
      </c>
      <c r="D2159" s="1609" t="s">
        <v>541</v>
      </c>
      <c r="E2159" s="1637">
        <v>158</v>
      </c>
      <c r="F2159" s="1760">
        <v>144</v>
      </c>
      <c r="G2159" s="1759">
        <v>123.76</v>
      </c>
      <c r="H2159" s="1635">
        <f t="shared" si="151"/>
        <v>0.85944444444444446</v>
      </c>
    </row>
    <row r="2160" spans="1:8" s="1421" customFormat="1" ht="16.5" customHeight="1">
      <c r="A2160" s="1246"/>
      <c r="B2160" s="1245"/>
      <c r="C2160" s="1747" t="s">
        <v>674</v>
      </c>
      <c r="D2160" s="1746" t="s">
        <v>535</v>
      </c>
      <c r="E2160" s="1519">
        <v>940</v>
      </c>
      <c r="F2160" s="1605">
        <v>1286</v>
      </c>
      <c r="G2160" s="1512">
        <v>1285.27</v>
      </c>
      <c r="H2160" s="1517">
        <f t="shared" si="151"/>
        <v>0.99943234836702954</v>
      </c>
    </row>
    <row r="2161" spans="1:8" s="1421" customFormat="1" ht="16.5" customHeight="1">
      <c r="A2161" s="1246"/>
      <c r="B2161" s="1245"/>
      <c r="C2161" s="1669" t="s">
        <v>689</v>
      </c>
      <c r="D2161" s="1746" t="s">
        <v>535</v>
      </c>
      <c r="E2161" s="1637">
        <v>176</v>
      </c>
      <c r="F2161" s="1760">
        <v>240</v>
      </c>
      <c r="G2161" s="1759">
        <v>239.73</v>
      </c>
      <c r="H2161" s="1635">
        <f t="shared" si="151"/>
        <v>0.99887499999999996</v>
      </c>
    </row>
    <row r="2162" spans="1:8" s="1421" customFormat="1" ht="11.25" customHeight="1">
      <c r="A2162" s="1246"/>
      <c r="B2162" s="1245"/>
      <c r="C2162" s="5023"/>
      <c r="D2162" s="5024"/>
      <c r="E2162" s="1637"/>
      <c r="F2162" s="1757"/>
      <c r="G2162" s="1756"/>
      <c r="H2162" s="1755"/>
    </row>
    <row r="2163" spans="1:8" s="1421" customFormat="1" ht="16.5" customHeight="1">
      <c r="A2163" s="1246"/>
      <c r="B2163" s="1245"/>
      <c r="C2163" s="4928" t="s">
        <v>487</v>
      </c>
      <c r="D2163" s="4928"/>
      <c r="E2163" s="1253">
        <f>SUM(E2164)</f>
        <v>2506</v>
      </c>
      <c r="F2163" s="1253">
        <f>SUM(F2164)</f>
        <v>12</v>
      </c>
      <c r="G2163" s="1252">
        <f>SUM(G2164)</f>
        <v>11.8</v>
      </c>
      <c r="H2163" s="1754">
        <f>G2163/F2163</f>
        <v>0.98333333333333339</v>
      </c>
    </row>
    <row r="2164" spans="1:8" s="1421" customFormat="1" ht="16.5" customHeight="1">
      <c r="A2164" s="1246"/>
      <c r="B2164" s="1245"/>
      <c r="C2164" s="4985" t="s">
        <v>486</v>
      </c>
      <c r="D2164" s="4985"/>
      <c r="E2164" s="1670">
        <f>SUM(E2165:E2166)</f>
        <v>2506</v>
      </c>
      <c r="F2164" s="1670">
        <f>SUM(F2165:F2166)</f>
        <v>12</v>
      </c>
      <c r="G2164" s="1753">
        <f>SUM(G2165:G2166)</f>
        <v>11.8</v>
      </c>
      <c r="H2164" s="1517">
        <f>G2164/F2164</f>
        <v>0.98333333333333339</v>
      </c>
    </row>
    <row r="2165" spans="1:8" s="1421" customFormat="1" ht="51" customHeight="1">
      <c r="A2165" s="1246"/>
      <c r="B2165" s="1245"/>
      <c r="C2165" s="1647" t="s">
        <v>464</v>
      </c>
      <c r="D2165" s="1736" t="s">
        <v>581</v>
      </c>
      <c r="E2165" s="1519">
        <v>2506</v>
      </c>
      <c r="F2165" s="1605">
        <v>0</v>
      </c>
      <c r="G2165" s="1512">
        <v>0</v>
      </c>
      <c r="H2165" s="1517"/>
    </row>
    <row r="2166" spans="1:8" ht="28.5" customHeight="1" thickBot="1">
      <c r="A2166" s="1348"/>
      <c r="B2166" s="1467"/>
      <c r="C2166" s="1370" t="s">
        <v>296</v>
      </c>
      <c r="D2166" s="1330" t="s">
        <v>574</v>
      </c>
      <c r="E2166" s="1295">
        <v>0</v>
      </c>
      <c r="F2166" s="1363">
        <v>12</v>
      </c>
      <c r="G2166" s="1362">
        <v>11.8</v>
      </c>
      <c r="H2166" s="1752">
        <f t="shared" ref="H2166:H2178" si="152">G2166/F2166</f>
        <v>0.98333333333333339</v>
      </c>
    </row>
    <row r="2167" spans="1:8" ht="17.100000000000001" customHeight="1" thickBot="1">
      <c r="A2167" s="1345" t="s">
        <v>716</v>
      </c>
      <c r="B2167" s="1344"/>
      <c r="C2167" s="1343"/>
      <c r="D2167" s="1342" t="s">
        <v>715</v>
      </c>
      <c r="E2167" s="1224">
        <f>SUM(E2168,E2191,E2215,E2244)</f>
        <v>6764367</v>
      </c>
      <c r="F2167" s="1224">
        <f>SUM(F2168,F2191,F2215,F2244)</f>
        <v>6954975</v>
      </c>
      <c r="G2167" s="1223">
        <f>SUM(G2168,G2191,G2215,G2244)</f>
        <v>6878301.9199999999</v>
      </c>
      <c r="H2167" s="1222">
        <f t="shared" si="152"/>
        <v>0.98897579358660526</v>
      </c>
    </row>
    <row r="2168" spans="1:8" ht="17.100000000000001" customHeight="1" thickBot="1">
      <c r="A2168" s="1246"/>
      <c r="B2168" s="1259" t="s">
        <v>714</v>
      </c>
      <c r="C2168" s="1340"/>
      <c r="D2168" s="1339" t="s">
        <v>362</v>
      </c>
      <c r="E2168" s="1316">
        <f>SUM(E2169)</f>
        <v>954429</v>
      </c>
      <c r="F2168" s="1316">
        <f>SUM(F2169)</f>
        <v>954429</v>
      </c>
      <c r="G2168" s="1315">
        <f>SUM(G2169)</f>
        <v>949485.29999999993</v>
      </c>
      <c r="H2168" s="1254">
        <f t="shared" si="152"/>
        <v>0.99482025378524741</v>
      </c>
    </row>
    <row r="2169" spans="1:8" ht="15" customHeight="1">
      <c r="A2169" s="1246"/>
      <c r="B2169" s="1332"/>
      <c r="C2169" s="4884" t="s">
        <v>490</v>
      </c>
      <c r="D2169" s="4885"/>
      <c r="E2169" s="1253">
        <f>SUM(E2170,E2189)</f>
        <v>954429</v>
      </c>
      <c r="F2169" s="1253">
        <f>SUM(F2170,F2189)</f>
        <v>954429</v>
      </c>
      <c r="G2169" s="1252">
        <f>SUM(G2170,G2189)</f>
        <v>949485.29999999993</v>
      </c>
      <c r="H2169" s="1237">
        <f t="shared" si="152"/>
        <v>0.99482025378524741</v>
      </c>
    </row>
    <row r="2170" spans="1:8" ht="17.100000000000001" customHeight="1">
      <c r="A2170" s="1246"/>
      <c r="B2170" s="1332"/>
      <c r="C2170" s="4986" t="s">
        <v>514</v>
      </c>
      <c r="D2170" s="4986"/>
      <c r="E2170" s="1519">
        <f>SUM(E2171,E2180)</f>
        <v>950986</v>
      </c>
      <c r="F2170" s="1519">
        <f>SUM(F2171,F2180)</f>
        <v>950986</v>
      </c>
      <c r="G2170" s="1518">
        <f>SUM(G2171,G2180)</f>
        <v>947243.22</v>
      </c>
      <c r="H2170" s="1517">
        <f t="shared" si="152"/>
        <v>0.9960643164042372</v>
      </c>
    </row>
    <row r="2171" spans="1:8" ht="16.5" customHeight="1">
      <c r="A2171" s="1246"/>
      <c r="B2171" s="1332"/>
      <c r="C2171" s="4900" t="s">
        <v>513</v>
      </c>
      <c r="D2171" s="4900"/>
      <c r="E2171" s="1538">
        <f>SUM(E2172:E2178)</f>
        <v>845580</v>
      </c>
      <c r="F2171" s="1538">
        <f>SUM(F2172:F2178)</f>
        <v>842544</v>
      </c>
      <c r="G2171" s="1537">
        <f>SUM(G2172:G2178)</f>
        <v>839382.78</v>
      </c>
      <c r="H2171" s="1536">
        <f t="shared" si="152"/>
        <v>0.99624800603885377</v>
      </c>
    </row>
    <row r="2172" spans="1:8" ht="17.100000000000001" customHeight="1">
      <c r="A2172" s="1246"/>
      <c r="B2172" s="1332"/>
      <c r="C2172" s="1610" t="s">
        <v>566</v>
      </c>
      <c r="D2172" s="1609" t="s">
        <v>565</v>
      </c>
      <c r="E2172" s="1519">
        <v>495767</v>
      </c>
      <c r="F2172" s="1605">
        <v>505976</v>
      </c>
      <c r="G2172" s="1512">
        <v>505496.72</v>
      </c>
      <c r="H2172" s="1517">
        <f t="shared" si="152"/>
        <v>0.99905276139579735</v>
      </c>
    </row>
    <row r="2173" spans="1:8" ht="17.100000000000001" customHeight="1">
      <c r="A2173" s="1246"/>
      <c r="B2173" s="1332"/>
      <c r="C2173" s="1610" t="s">
        <v>564</v>
      </c>
      <c r="D2173" s="1609" t="s">
        <v>563</v>
      </c>
      <c r="E2173" s="1519">
        <v>36859</v>
      </c>
      <c r="F2173" s="1605">
        <v>31822</v>
      </c>
      <c r="G2173" s="1512">
        <v>31821.31</v>
      </c>
      <c r="H2173" s="1517">
        <f t="shared" si="152"/>
        <v>0.99997831688768779</v>
      </c>
    </row>
    <row r="2174" spans="1:8" ht="17.100000000000001" customHeight="1">
      <c r="A2174" s="1246"/>
      <c r="B2174" s="1332"/>
      <c r="C2174" s="1610" t="s">
        <v>512</v>
      </c>
      <c r="D2174" s="1609" t="s">
        <v>511</v>
      </c>
      <c r="E2174" s="1519">
        <v>117738</v>
      </c>
      <c r="F2174" s="1605">
        <v>117738</v>
      </c>
      <c r="G2174" s="1512">
        <v>116519.75</v>
      </c>
      <c r="H2174" s="1517">
        <f t="shared" si="152"/>
        <v>0.98965287332891672</v>
      </c>
    </row>
    <row r="2175" spans="1:8" ht="15.75" customHeight="1">
      <c r="A2175" s="1246"/>
      <c r="B2175" s="1332"/>
      <c r="C2175" s="1610" t="s">
        <v>510</v>
      </c>
      <c r="D2175" s="1609" t="s">
        <v>509</v>
      </c>
      <c r="E2175" s="1519">
        <v>16783</v>
      </c>
      <c r="F2175" s="1605">
        <v>8608</v>
      </c>
      <c r="G2175" s="1512">
        <v>8460.3700000000008</v>
      </c>
      <c r="H2175" s="1517">
        <f t="shared" si="152"/>
        <v>0.98284967472118967</v>
      </c>
    </row>
    <row r="2176" spans="1:8" ht="15.75" customHeight="1">
      <c r="A2176" s="1246"/>
      <c r="B2176" s="1332"/>
      <c r="C2176" s="1610" t="s">
        <v>562</v>
      </c>
      <c r="D2176" s="1751" t="s">
        <v>561</v>
      </c>
      <c r="E2176" s="1519">
        <v>1647</v>
      </c>
      <c r="F2176" s="1605">
        <v>1647</v>
      </c>
      <c r="G2176" s="1512">
        <v>1380.01</v>
      </c>
      <c r="H2176" s="1517">
        <f t="shared" si="152"/>
        <v>0.83789313904067997</v>
      </c>
    </row>
    <row r="2177" spans="1:8" ht="15.75" customHeight="1">
      <c r="A2177" s="1246"/>
      <c r="B2177" s="1332"/>
      <c r="C2177" s="1610" t="s">
        <v>701</v>
      </c>
      <c r="D2177" s="1609" t="s">
        <v>700</v>
      </c>
      <c r="E2177" s="1519">
        <v>162644</v>
      </c>
      <c r="F2177" s="1605">
        <v>162644</v>
      </c>
      <c r="G2177" s="1512">
        <v>161595.63</v>
      </c>
      <c r="H2177" s="1517">
        <f t="shared" si="152"/>
        <v>0.99355420427436614</v>
      </c>
    </row>
    <row r="2178" spans="1:8" ht="15" customHeight="1">
      <c r="A2178" s="1369"/>
      <c r="B2178" s="1368"/>
      <c r="C2178" s="1647" t="s">
        <v>699</v>
      </c>
      <c r="D2178" s="1736" t="s">
        <v>698</v>
      </c>
      <c r="E2178" s="1519">
        <v>14142</v>
      </c>
      <c r="F2178" s="1605">
        <v>14109</v>
      </c>
      <c r="G2178" s="1512">
        <v>14108.99</v>
      </c>
      <c r="H2178" s="1517">
        <f t="shared" si="152"/>
        <v>0.99999929123254661</v>
      </c>
    </row>
    <row r="2179" spans="1:8" ht="15" customHeight="1">
      <c r="A2179" s="1332"/>
      <c r="B2179" s="1332"/>
      <c r="C2179" s="1310"/>
      <c r="D2179" s="1309"/>
      <c r="E2179" s="1303"/>
      <c r="F2179" s="1363"/>
      <c r="G2179" s="1362"/>
      <c r="H2179" s="1208"/>
    </row>
    <row r="2180" spans="1:8" ht="17.100000000000001" customHeight="1">
      <c r="A2180" s="1246"/>
      <c r="B2180" s="1332"/>
      <c r="C2180" s="5019" t="s">
        <v>508</v>
      </c>
      <c r="D2180" s="5019"/>
      <c r="E2180" s="1308">
        <f>SUM(E2181:E2186)</f>
        <v>105406</v>
      </c>
      <c r="F2180" s="1308">
        <f>SUM(F2181:F2186)</f>
        <v>108442</v>
      </c>
      <c r="G2180" s="1307">
        <f>SUM(G2181:G2186)</f>
        <v>107860.44</v>
      </c>
      <c r="H2180" s="1536">
        <f t="shared" ref="H2180:H2187" si="153">G2180/F2180</f>
        <v>0.99463713321406833</v>
      </c>
    </row>
    <row r="2181" spans="1:8" ht="17.100000000000001" customHeight="1">
      <c r="A2181" s="1246"/>
      <c r="B2181" s="1332"/>
      <c r="C2181" s="1610" t="s">
        <v>507</v>
      </c>
      <c r="D2181" s="1609" t="s">
        <v>506</v>
      </c>
      <c r="E2181" s="1519">
        <v>31580</v>
      </c>
      <c r="F2181" s="1605">
        <v>31580</v>
      </c>
      <c r="G2181" s="1512">
        <v>31580</v>
      </c>
      <c r="H2181" s="1517">
        <f t="shared" si="153"/>
        <v>1</v>
      </c>
    </row>
    <row r="2182" spans="1:8" ht="17.100000000000001" customHeight="1">
      <c r="A2182" s="1246"/>
      <c r="B2182" s="1332"/>
      <c r="C2182" s="1610" t="s">
        <v>554</v>
      </c>
      <c r="D2182" s="1609" t="s">
        <v>553</v>
      </c>
      <c r="E2182" s="1519">
        <v>41931</v>
      </c>
      <c r="F2182" s="1605">
        <v>41931</v>
      </c>
      <c r="G2182" s="1512">
        <v>41931</v>
      </c>
      <c r="H2182" s="1517">
        <f t="shared" si="153"/>
        <v>1</v>
      </c>
    </row>
    <row r="2183" spans="1:8" ht="17.100000000000001" customHeight="1">
      <c r="A2183" s="1246"/>
      <c r="B2183" s="1332"/>
      <c r="C2183" s="1610" t="s">
        <v>550</v>
      </c>
      <c r="D2183" s="1609" t="s">
        <v>549</v>
      </c>
      <c r="E2183" s="1519">
        <v>1576</v>
      </c>
      <c r="F2183" s="1605">
        <v>1576</v>
      </c>
      <c r="G2183" s="1512">
        <v>995</v>
      </c>
      <c r="H2183" s="1517">
        <f t="shared" si="153"/>
        <v>0.63134517766497467</v>
      </c>
    </row>
    <row r="2184" spans="1:8" ht="17.100000000000001" customHeight="1">
      <c r="A2184" s="1246"/>
      <c r="B2184" s="1332"/>
      <c r="C2184" s="1610" t="s">
        <v>505</v>
      </c>
      <c r="D2184" s="1609" t="s">
        <v>504</v>
      </c>
      <c r="E2184" s="1519">
        <v>6625</v>
      </c>
      <c r="F2184" s="1605">
        <v>6625</v>
      </c>
      <c r="G2184" s="1512">
        <v>6625</v>
      </c>
      <c r="H2184" s="1517">
        <f t="shared" si="153"/>
        <v>1</v>
      </c>
    </row>
    <row r="2185" spans="1:8" ht="16.5" customHeight="1">
      <c r="A2185" s="1246"/>
      <c r="B2185" s="4977"/>
      <c r="C2185" s="1610" t="s">
        <v>548</v>
      </c>
      <c r="D2185" s="1609" t="s">
        <v>665</v>
      </c>
      <c r="E2185" s="1519">
        <v>620</v>
      </c>
      <c r="F2185" s="1605">
        <v>620</v>
      </c>
      <c r="G2185" s="1512">
        <v>620</v>
      </c>
      <c r="H2185" s="1517">
        <f t="shared" si="153"/>
        <v>1</v>
      </c>
    </row>
    <row r="2186" spans="1:8" ht="17.100000000000001" customHeight="1">
      <c r="A2186" s="1246"/>
      <c r="B2186" s="4977"/>
      <c r="C2186" s="1747" t="s">
        <v>536</v>
      </c>
      <c r="D2186" s="1746" t="s">
        <v>535</v>
      </c>
      <c r="E2186" s="1519">
        <v>23074</v>
      </c>
      <c r="F2186" s="1605">
        <v>26110</v>
      </c>
      <c r="G2186" s="1512">
        <v>26109.439999999999</v>
      </c>
      <c r="H2186" s="1517">
        <f t="shared" si="153"/>
        <v>0.99997855227882038</v>
      </c>
    </row>
    <row r="2187" spans="1:8" ht="17.100000000000001" hidden="1" customHeight="1">
      <c r="A2187" s="1246"/>
      <c r="B2187" s="4977"/>
      <c r="C2187" s="1641" t="s">
        <v>664</v>
      </c>
      <c r="D2187" s="1642" t="s">
        <v>663</v>
      </c>
      <c r="E2187" s="1519">
        <v>0</v>
      </c>
      <c r="F2187" s="1605"/>
      <c r="G2187" s="1512"/>
      <c r="H2187" s="1517" t="e">
        <f t="shared" si="153"/>
        <v>#DIV/0!</v>
      </c>
    </row>
    <row r="2188" spans="1:8" ht="12" customHeight="1">
      <c r="A2188" s="1246"/>
      <c r="B2188" s="4977"/>
      <c r="C2188" s="1750"/>
      <c r="D2188" s="1749"/>
      <c r="E2188" s="1748"/>
      <c r="F2188" s="1605"/>
      <c r="G2188" s="1512"/>
      <c r="H2188" s="1517"/>
    </row>
    <row r="2189" spans="1:8" ht="17.100000000000001" customHeight="1">
      <c r="A2189" s="1246"/>
      <c r="B2189" s="4977"/>
      <c r="C2189" s="4937" t="s">
        <v>498</v>
      </c>
      <c r="D2189" s="4937"/>
      <c r="E2189" s="1295">
        <f>SUM(E2190)</f>
        <v>3443</v>
      </c>
      <c r="F2189" s="1295">
        <f>SUM(F2190)</f>
        <v>3443</v>
      </c>
      <c r="G2189" s="1294">
        <f>SUM(G2190)</f>
        <v>2242.08</v>
      </c>
      <c r="H2189" s="1517">
        <f t="shared" ref="H2189:H2224" si="154">G2189/F2189</f>
        <v>0.6511995352889921</v>
      </c>
    </row>
    <row r="2190" spans="1:8" ht="17.100000000000001" customHeight="1" thickBot="1">
      <c r="A2190" s="1246"/>
      <c r="B2190" s="4977"/>
      <c r="C2190" s="1747" t="s">
        <v>530</v>
      </c>
      <c r="D2190" s="1746" t="s">
        <v>529</v>
      </c>
      <c r="E2190" s="1670">
        <v>3443</v>
      </c>
      <c r="F2190" s="1605">
        <v>3443</v>
      </c>
      <c r="G2190" s="1512">
        <v>2242.08</v>
      </c>
      <c r="H2190" s="1745">
        <f t="shared" si="154"/>
        <v>0.6511995352889921</v>
      </c>
    </row>
    <row r="2191" spans="1:8" ht="17.100000000000001" customHeight="1" thickBot="1">
      <c r="A2191" s="1246"/>
      <c r="B2191" s="1259" t="s">
        <v>713</v>
      </c>
      <c r="C2191" s="1340"/>
      <c r="D2191" s="1339" t="s">
        <v>712</v>
      </c>
      <c r="E2191" s="1316">
        <f t="shared" ref="E2191:G2192" si="155">SUM(E2192)</f>
        <v>5152000</v>
      </c>
      <c r="F2191" s="1316">
        <f t="shared" si="155"/>
        <v>4830000</v>
      </c>
      <c r="G2191" s="1315">
        <f t="shared" si="155"/>
        <v>4830000</v>
      </c>
      <c r="H2191" s="1254">
        <f t="shared" si="154"/>
        <v>1</v>
      </c>
    </row>
    <row r="2192" spans="1:8" ht="17.100000000000001" customHeight="1">
      <c r="A2192" s="1246"/>
      <c r="B2192" s="4863"/>
      <c r="C2192" s="4904" t="s">
        <v>490</v>
      </c>
      <c r="D2192" s="4904"/>
      <c r="E2192" s="1253">
        <f t="shared" si="155"/>
        <v>5152000</v>
      </c>
      <c r="F2192" s="1253">
        <f t="shared" si="155"/>
        <v>4830000</v>
      </c>
      <c r="G2192" s="1252">
        <f t="shared" si="155"/>
        <v>4830000</v>
      </c>
      <c r="H2192" s="1237">
        <f t="shared" si="154"/>
        <v>1</v>
      </c>
    </row>
    <row r="2193" spans="1:8" ht="17.100000000000001" customHeight="1">
      <c r="A2193" s="1246"/>
      <c r="B2193" s="4863"/>
      <c r="C2193" s="5017" t="s">
        <v>526</v>
      </c>
      <c r="D2193" s="5017"/>
      <c r="E2193" s="1519">
        <f>SUM(E2194:E2214)</f>
        <v>5152000</v>
      </c>
      <c r="F2193" s="1519">
        <f>SUM(F2194:F2214)</f>
        <v>4830000</v>
      </c>
      <c r="G2193" s="1518">
        <f>SUM(G2194:G2214)</f>
        <v>4830000</v>
      </c>
      <c r="H2193" s="1517">
        <f t="shared" si="154"/>
        <v>1</v>
      </c>
    </row>
    <row r="2194" spans="1:8" ht="15.75" customHeight="1">
      <c r="A2194" s="1246"/>
      <c r="B2194" s="4863"/>
      <c r="C2194" s="1610" t="s">
        <v>711</v>
      </c>
      <c r="D2194" s="1609" t="s">
        <v>709</v>
      </c>
      <c r="E2194" s="1519">
        <v>3748500</v>
      </c>
      <c r="F2194" s="1605">
        <v>3510500</v>
      </c>
      <c r="G2194" s="1512">
        <v>3510500</v>
      </c>
      <c r="H2194" s="1517">
        <f t="shared" si="154"/>
        <v>1</v>
      </c>
    </row>
    <row r="2195" spans="1:8" ht="17.100000000000001" customHeight="1">
      <c r="A2195" s="1246"/>
      <c r="B2195" s="1332"/>
      <c r="C2195" s="1610" t="s">
        <v>710</v>
      </c>
      <c r="D2195" s="1609" t="s">
        <v>709</v>
      </c>
      <c r="E2195" s="1519">
        <v>661500</v>
      </c>
      <c r="F2195" s="1605">
        <v>619500</v>
      </c>
      <c r="G2195" s="1512">
        <v>619500</v>
      </c>
      <c r="H2195" s="1517">
        <f t="shared" si="154"/>
        <v>1</v>
      </c>
    </row>
    <row r="2196" spans="1:8" ht="17.100000000000001" customHeight="1">
      <c r="A2196" s="1246"/>
      <c r="B2196" s="1332"/>
      <c r="C2196" s="1610" t="s">
        <v>685</v>
      </c>
      <c r="D2196" s="1609" t="s">
        <v>565</v>
      </c>
      <c r="E2196" s="1519">
        <v>455304</v>
      </c>
      <c r="F2196" s="1605">
        <v>442051</v>
      </c>
      <c r="G2196" s="1512">
        <v>442051</v>
      </c>
      <c r="H2196" s="1517">
        <f t="shared" si="154"/>
        <v>1</v>
      </c>
    </row>
    <row r="2197" spans="1:8" ht="17.100000000000001" customHeight="1">
      <c r="A2197" s="1246"/>
      <c r="B2197" s="1332"/>
      <c r="C2197" s="1610" t="s">
        <v>597</v>
      </c>
      <c r="D2197" s="1609" t="s">
        <v>565</v>
      </c>
      <c r="E2197" s="1519">
        <v>80342</v>
      </c>
      <c r="F2197" s="1605">
        <v>78009</v>
      </c>
      <c r="G2197" s="1512">
        <v>78009</v>
      </c>
      <c r="H2197" s="1517">
        <f t="shared" si="154"/>
        <v>1</v>
      </c>
    </row>
    <row r="2198" spans="1:8" ht="17.100000000000001" customHeight="1">
      <c r="A2198" s="1246"/>
      <c r="B2198" s="1332"/>
      <c r="C2198" s="1610" t="s">
        <v>683</v>
      </c>
      <c r="D2198" s="1609" t="s">
        <v>511</v>
      </c>
      <c r="E2198" s="1519">
        <v>97572</v>
      </c>
      <c r="F2198" s="1605">
        <v>75989</v>
      </c>
      <c r="G2198" s="1512">
        <v>75989</v>
      </c>
      <c r="H2198" s="1517">
        <f t="shared" si="154"/>
        <v>1</v>
      </c>
    </row>
    <row r="2199" spans="1:8" ht="17.100000000000001" customHeight="1">
      <c r="A2199" s="1246"/>
      <c r="B2199" s="1332"/>
      <c r="C2199" s="1610" t="s">
        <v>593</v>
      </c>
      <c r="D2199" s="1609" t="s">
        <v>511</v>
      </c>
      <c r="E2199" s="1519">
        <v>17222</v>
      </c>
      <c r="F2199" s="1605">
        <v>13409</v>
      </c>
      <c r="G2199" s="1512">
        <v>13409</v>
      </c>
      <c r="H2199" s="1517">
        <f t="shared" si="154"/>
        <v>1</v>
      </c>
    </row>
    <row r="2200" spans="1:8" ht="16.5" customHeight="1">
      <c r="A2200" s="1246"/>
      <c r="B2200" s="1332"/>
      <c r="C2200" s="1610" t="s">
        <v>682</v>
      </c>
      <c r="D2200" s="1609" t="s">
        <v>509</v>
      </c>
      <c r="E2200" s="1519">
        <v>13904</v>
      </c>
      <c r="F2200" s="1605">
        <v>10830</v>
      </c>
      <c r="G2200" s="1512">
        <v>10830</v>
      </c>
      <c r="H2200" s="1517">
        <f t="shared" si="154"/>
        <v>1</v>
      </c>
    </row>
    <row r="2201" spans="1:8" ht="16.5" customHeight="1">
      <c r="A2201" s="1246"/>
      <c r="B2201" s="1332"/>
      <c r="C2201" s="1610" t="s">
        <v>591</v>
      </c>
      <c r="D2201" s="1609" t="s">
        <v>509</v>
      </c>
      <c r="E2201" s="1519">
        <v>2456</v>
      </c>
      <c r="F2201" s="1605">
        <v>1911</v>
      </c>
      <c r="G2201" s="1512">
        <v>1911</v>
      </c>
      <c r="H2201" s="1517">
        <f t="shared" si="154"/>
        <v>1</v>
      </c>
    </row>
    <row r="2202" spans="1:8" ht="17.100000000000001" hidden="1" customHeight="1">
      <c r="A2202" s="1246"/>
      <c r="B2202" s="1332"/>
      <c r="C2202" s="1610" t="s">
        <v>681</v>
      </c>
      <c r="D2202" s="1609" t="s">
        <v>521</v>
      </c>
      <c r="E2202" s="1519">
        <v>0</v>
      </c>
      <c r="F2202" s="1605"/>
      <c r="G2202" s="1512"/>
      <c r="H2202" s="1517" t="e">
        <f t="shared" si="154"/>
        <v>#DIV/0!</v>
      </c>
    </row>
    <row r="2203" spans="1:8" ht="17.100000000000001" hidden="1" customHeight="1">
      <c r="A2203" s="1246"/>
      <c r="B2203" s="1332"/>
      <c r="C2203" s="1610" t="s">
        <v>589</v>
      </c>
      <c r="D2203" s="1609" t="s">
        <v>521</v>
      </c>
      <c r="E2203" s="1519">
        <v>0</v>
      </c>
      <c r="F2203" s="1605"/>
      <c r="G2203" s="1512"/>
      <c r="H2203" s="1517" t="e">
        <f t="shared" si="154"/>
        <v>#DIV/0!</v>
      </c>
    </row>
    <row r="2204" spans="1:8" ht="15" customHeight="1">
      <c r="A2204" s="1246"/>
      <c r="B2204" s="1332"/>
      <c r="C2204" s="1610" t="s">
        <v>680</v>
      </c>
      <c r="D2204" s="1609" t="s">
        <v>506</v>
      </c>
      <c r="E2204" s="1519">
        <v>37842</v>
      </c>
      <c r="F2204" s="1605">
        <v>35700</v>
      </c>
      <c r="G2204" s="1512">
        <v>35700</v>
      </c>
      <c r="H2204" s="1517">
        <f t="shared" si="154"/>
        <v>1</v>
      </c>
    </row>
    <row r="2205" spans="1:8" ht="17.100000000000001" customHeight="1">
      <c r="A2205" s="1246"/>
      <c r="B2205" s="1332"/>
      <c r="C2205" s="1610" t="s">
        <v>587</v>
      </c>
      <c r="D2205" s="1609" t="s">
        <v>506</v>
      </c>
      <c r="E2205" s="1519">
        <v>6678</v>
      </c>
      <c r="F2205" s="1605">
        <v>6300</v>
      </c>
      <c r="G2205" s="1512">
        <v>6300</v>
      </c>
      <c r="H2205" s="1517">
        <f t="shared" si="154"/>
        <v>1</v>
      </c>
    </row>
    <row r="2206" spans="1:8" ht="17.100000000000001" customHeight="1">
      <c r="A2206" s="1246"/>
      <c r="B2206" s="1332"/>
      <c r="C2206" s="1610" t="s">
        <v>678</v>
      </c>
      <c r="D2206" s="1609" t="s">
        <v>553</v>
      </c>
      <c r="E2206" s="1519">
        <v>12614</v>
      </c>
      <c r="F2206" s="1605">
        <v>11900</v>
      </c>
      <c r="G2206" s="1512">
        <v>11900</v>
      </c>
      <c r="H2206" s="1517">
        <f t="shared" si="154"/>
        <v>1</v>
      </c>
    </row>
    <row r="2207" spans="1:8" ht="17.100000000000001" customHeight="1">
      <c r="A2207" s="1246"/>
      <c r="B2207" s="1332"/>
      <c r="C2207" s="1610" t="s">
        <v>708</v>
      </c>
      <c r="D2207" s="1609" t="s">
        <v>553</v>
      </c>
      <c r="E2207" s="1519">
        <v>2226</v>
      </c>
      <c r="F2207" s="1605">
        <v>2100</v>
      </c>
      <c r="G2207" s="1512">
        <v>2100</v>
      </c>
      <c r="H2207" s="1517">
        <f t="shared" si="154"/>
        <v>1</v>
      </c>
    </row>
    <row r="2208" spans="1:8" ht="17.100000000000001" customHeight="1">
      <c r="A2208" s="1246"/>
      <c r="B2208" s="1332"/>
      <c r="C2208" s="1610" t="s">
        <v>525</v>
      </c>
      <c r="D2208" s="1609" t="s">
        <v>504</v>
      </c>
      <c r="E2208" s="1519">
        <v>6308</v>
      </c>
      <c r="F2208" s="1605">
        <v>5950</v>
      </c>
      <c r="G2208" s="1512">
        <v>5950</v>
      </c>
      <c r="H2208" s="1517">
        <f t="shared" si="154"/>
        <v>1</v>
      </c>
    </row>
    <row r="2209" spans="1:8" ht="17.100000000000001" customHeight="1">
      <c r="A2209" s="1246"/>
      <c r="B2209" s="1332"/>
      <c r="C2209" s="1610" t="s">
        <v>524</v>
      </c>
      <c r="D2209" s="1609" t="s">
        <v>504</v>
      </c>
      <c r="E2209" s="1519">
        <v>1112</v>
      </c>
      <c r="F2209" s="1605">
        <v>1050</v>
      </c>
      <c r="G2209" s="1512">
        <v>1050</v>
      </c>
      <c r="H2209" s="1517">
        <f t="shared" si="154"/>
        <v>1</v>
      </c>
    </row>
    <row r="2210" spans="1:8" ht="17.100000000000001" customHeight="1">
      <c r="A2210" s="1246"/>
      <c r="B2210" s="1332"/>
      <c r="C2210" s="1610" t="s">
        <v>676</v>
      </c>
      <c r="D2210" s="1609" t="s">
        <v>665</v>
      </c>
      <c r="E2210" s="1519">
        <v>6308</v>
      </c>
      <c r="F2210" s="1605">
        <v>5950</v>
      </c>
      <c r="G2210" s="1512">
        <v>5950</v>
      </c>
      <c r="H2210" s="1517">
        <f t="shared" si="154"/>
        <v>1</v>
      </c>
    </row>
    <row r="2211" spans="1:8" ht="17.100000000000001" customHeight="1">
      <c r="A2211" s="1246"/>
      <c r="B2211" s="1332"/>
      <c r="C2211" s="1610" t="s">
        <v>707</v>
      </c>
      <c r="D2211" s="1609" t="s">
        <v>665</v>
      </c>
      <c r="E2211" s="1519">
        <v>1112</v>
      </c>
      <c r="F2211" s="1605">
        <v>1050</v>
      </c>
      <c r="G2211" s="1512">
        <v>1050</v>
      </c>
      <c r="H2211" s="1517">
        <f t="shared" si="154"/>
        <v>1</v>
      </c>
    </row>
    <row r="2212" spans="1:8" ht="17.100000000000001" hidden="1" customHeight="1">
      <c r="A2212" s="1246"/>
      <c r="B2212" s="1332"/>
      <c r="C2212" s="1610" t="s">
        <v>706</v>
      </c>
      <c r="D2212" s="1609" t="s">
        <v>545</v>
      </c>
      <c r="E2212" s="1519">
        <v>0</v>
      </c>
      <c r="F2212" s="1605"/>
      <c r="G2212" s="1512"/>
      <c r="H2212" s="1517" t="e">
        <f t="shared" si="154"/>
        <v>#DIV/0!</v>
      </c>
    </row>
    <row r="2213" spans="1:8" ht="17.100000000000001" customHeight="1">
      <c r="A2213" s="1246"/>
      <c r="B2213" s="1332"/>
      <c r="C2213" s="1610" t="s">
        <v>705</v>
      </c>
      <c r="D2213" s="1744" t="s">
        <v>561</v>
      </c>
      <c r="E2213" s="1519">
        <v>848</v>
      </c>
      <c r="F2213" s="1605">
        <v>6630</v>
      </c>
      <c r="G2213" s="1512">
        <v>6630</v>
      </c>
      <c r="H2213" s="1517">
        <f t="shared" si="154"/>
        <v>1</v>
      </c>
    </row>
    <row r="2214" spans="1:8" ht="17.100000000000001" customHeight="1" thickBot="1">
      <c r="A2214" s="1348"/>
      <c r="B2214" s="1348"/>
      <c r="C2214" s="1743" t="s">
        <v>704</v>
      </c>
      <c r="D2214" s="1742" t="s">
        <v>561</v>
      </c>
      <c r="E2214" s="1228">
        <v>152</v>
      </c>
      <c r="F2214" s="1227">
        <v>1171</v>
      </c>
      <c r="G2214" s="1226">
        <v>1171</v>
      </c>
      <c r="H2214" s="1199">
        <f t="shared" si="154"/>
        <v>1</v>
      </c>
    </row>
    <row r="2215" spans="1:8" ht="17.100000000000001" customHeight="1" thickBot="1">
      <c r="A2215" s="1321"/>
      <c r="B2215" s="1475" t="s">
        <v>703</v>
      </c>
      <c r="C2215" s="1474"/>
      <c r="D2215" s="1473" t="s">
        <v>702</v>
      </c>
      <c r="E2215" s="1482">
        <f>SUM(E2216,E2241)</f>
        <v>657938</v>
      </c>
      <c r="F2215" s="1482">
        <f>SUM(F2216,F2241)</f>
        <v>770546</v>
      </c>
      <c r="G2215" s="1481">
        <f>SUM(G2216,G2241)</f>
        <v>698816.62000000011</v>
      </c>
      <c r="H2215" s="1480">
        <f t="shared" si="154"/>
        <v>0.90691096962413675</v>
      </c>
    </row>
    <row r="2216" spans="1:8" ht="17.100000000000001" customHeight="1">
      <c r="A2216" s="1413"/>
      <c r="B2216" s="1332"/>
      <c r="C2216" s="4884" t="s">
        <v>490</v>
      </c>
      <c r="D2216" s="4885"/>
      <c r="E2216" s="1253">
        <f>SUM(E2217,E2238)</f>
        <v>632938</v>
      </c>
      <c r="F2216" s="1253">
        <f>SUM(F2217,F2238)</f>
        <v>745546</v>
      </c>
      <c r="G2216" s="1252">
        <f>SUM(G2217,G2238)</f>
        <v>673816.62000000011</v>
      </c>
      <c r="H2216" s="1251">
        <f t="shared" si="154"/>
        <v>0.90378946436571328</v>
      </c>
    </row>
    <row r="2217" spans="1:8" ht="17.100000000000001" customHeight="1">
      <c r="A2217" s="1413"/>
      <c r="B2217" s="1332"/>
      <c r="C2217" s="5018" t="s">
        <v>514</v>
      </c>
      <c r="D2217" s="5018"/>
      <c r="E2217" s="1733">
        <f>SUM(E2218,E2227)</f>
        <v>630569</v>
      </c>
      <c r="F2217" s="1733">
        <f>SUM(F2218,F2227)</f>
        <v>743177</v>
      </c>
      <c r="G2217" s="1741">
        <f>SUM(G2218,G2227)</f>
        <v>672006.83000000007</v>
      </c>
      <c r="H2217" s="1208">
        <f t="shared" si="154"/>
        <v>0.9042352360204905</v>
      </c>
    </row>
    <row r="2218" spans="1:8" ht="17.100000000000001" customHeight="1">
      <c r="A2218" s="1413"/>
      <c r="B2218" s="1332"/>
      <c r="C2218" s="4900" t="s">
        <v>513</v>
      </c>
      <c r="D2218" s="4900"/>
      <c r="E2218" s="1740">
        <f>SUM(E2221:E2225)</f>
        <v>76548</v>
      </c>
      <c r="F2218" s="1740">
        <f>SUM(F2221:F2225)</f>
        <v>31158</v>
      </c>
      <c r="G2218" s="1739">
        <f>SUM(G2221:G2225)</f>
        <v>31156.059999999998</v>
      </c>
      <c r="H2218" s="1738">
        <f t="shared" si="154"/>
        <v>0.99993773669683539</v>
      </c>
    </row>
    <row r="2219" spans="1:8" ht="17.100000000000001" hidden="1" customHeight="1">
      <c r="A2219" s="1413"/>
      <c r="B2219" s="1332"/>
      <c r="C2219" s="1729" t="s">
        <v>566</v>
      </c>
      <c r="D2219" s="1728" t="s">
        <v>565</v>
      </c>
      <c r="E2219" s="1733">
        <v>0</v>
      </c>
      <c r="F2219" s="1732"/>
      <c r="G2219" s="1731"/>
      <c r="H2219" s="1730" t="e">
        <f t="shared" si="154"/>
        <v>#DIV/0!</v>
      </c>
    </row>
    <row r="2220" spans="1:8" ht="17.100000000000001" hidden="1" customHeight="1">
      <c r="A2220" s="1413"/>
      <c r="B2220" s="1332"/>
      <c r="C2220" s="1729" t="s">
        <v>564</v>
      </c>
      <c r="D2220" s="1728" t="s">
        <v>563</v>
      </c>
      <c r="E2220" s="1733">
        <v>0</v>
      </c>
      <c r="F2220" s="1732"/>
      <c r="G2220" s="1731"/>
      <c r="H2220" s="1730" t="e">
        <f t="shared" si="154"/>
        <v>#DIV/0!</v>
      </c>
    </row>
    <row r="2221" spans="1:8" ht="16.5" customHeight="1">
      <c r="A2221" s="1413"/>
      <c r="B2221" s="1332"/>
      <c r="C2221" s="1737" t="s">
        <v>512</v>
      </c>
      <c r="D2221" s="1736" t="s">
        <v>511</v>
      </c>
      <c r="E2221" s="1733">
        <v>11069</v>
      </c>
      <c r="F2221" s="1732">
        <v>4725</v>
      </c>
      <c r="G2221" s="1731">
        <v>4724.82</v>
      </c>
      <c r="H2221" s="1730">
        <f t="shared" si="154"/>
        <v>0.99996190476190472</v>
      </c>
    </row>
    <row r="2222" spans="1:8" ht="16.5" customHeight="1">
      <c r="A2222" s="1413"/>
      <c r="B2222" s="1332"/>
      <c r="C2222" s="1370" t="s">
        <v>510</v>
      </c>
      <c r="D2222" s="1330" t="s">
        <v>509</v>
      </c>
      <c r="E2222" s="1733">
        <v>1578</v>
      </c>
      <c r="F2222" s="1732">
        <v>81</v>
      </c>
      <c r="G2222" s="1731">
        <v>80.150000000000006</v>
      </c>
      <c r="H2222" s="1730">
        <f t="shared" si="154"/>
        <v>0.98950617283950626</v>
      </c>
    </row>
    <row r="2223" spans="1:8" ht="16.5" hidden="1" customHeight="1">
      <c r="A2223" s="1413"/>
      <c r="B2223" s="1332"/>
      <c r="C2223" s="1735" t="s">
        <v>522</v>
      </c>
      <c r="D2223" s="1734" t="s">
        <v>521</v>
      </c>
      <c r="E2223" s="1733">
        <v>0</v>
      </c>
      <c r="F2223" s="1732">
        <v>0</v>
      </c>
      <c r="G2223" s="1731"/>
      <c r="H2223" s="1730" t="e">
        <f t="shared" si="154"/>
        <v>#DIV/0!</v>
      </c>
    </row>
    <row r="2224" spans="1:8" ht="16.5" customHeight="1">
      <c r="A2224" s="1413"/>
      <c r="B2224" s="1332"/>
      <c r="C2224" s="1729" t="s">
        <v>701</v>
      </c>
      <c r="D2224" s="1728" t="s">
        <v>700</v>
      </c>
      <c r="E2224" s="1295">
        <v>62154</v>
      </c>
      <c r="F2224" s="1727">
        <v>26352</v>
      </c>
      <c r="G2224" s="1726">
        <v>26351.09</v>
      </c>
      <c r="H2224" s="1725">
        <f t="shared" si="154"/>
        <v>0.99996546751669702</v>
      </c>
    </row>
    <row r="2225" spans="1:8" ht="16.5" customHeight="1">
      <c r="A2225" s="1413"/>
      <c r="B2225" s="1332"/>
      <c r="C2225" s="1724" t="s">
        <v>699</v>
      </c>
      <c r="D2225" s="1723" t="s">
        <v>698</v>
      </c>
      <c r="E2225" s="1295">
        <v>1747</v>
      </c>
      <c r="F2225" s="1711">
        <v>0</v>
      </c>
      <c r="G2225" s="1710">
        <v>0</v>
      </c>
      <c r="H2225" s="1682"/>
    </row>
    <row r="2226" spans="1:8" ht="17.100000000000001" customHeight="1">
      <c r="A2226" s="1413"/>
      <c r="B2226" s="1332"/>
      <c r="C2226" s="1722"/>
      <c r="D2226" s="1722"/>
      <c r="E2226" s="1295"/>
      <c r="F2226" s="1711"/>
      <c r="G2226" s="1710"/>
      <c r="H2226" s="1682"/>
    </row>
    <row r="2227" spans="1:8" ht="17.100000000000001" customHeight="1">
      <c r="A2227" s="1413"/>
      <c r="B2227" s="1332"/>
      <c r="C2227" s="5019" t="s">
        <v>508</v>
      </c>
      <c r="D2227" s="5019"/>
      <c r="E2227" s="1308">
        <f>SUM(E2228:E2235)</f>
        <v>554021</v>
      </c>
      <c r="F2227" s="1308">
        <f>SUM(F2228:F2235)</f>
        <v>712019</v>
      </c>
      <c r="G2227" s="1307">
        <f>SUM(G2228:G2235)</f>
        <v>640850.77</v>
      </c>
      <c r="H2227" s="1721">
        <f t="shared" ref="H2227:H2236" si="156">G2227/F2227</f>
        <v>0.90004728806394219</v>
      </c>
    </row>
    <row r="2228" spans="1:8" ht="17.100000000000001" customHeight="1">
      <c r="A2228" s="1413"/>
      <c r="B2228" s="1332"/>
      <c r="C2228" s="1671" t="s">
        <v>507</v>
      </c>
      <c r="D2228" s="1652" t="s">
        <v>506</v>
      </c>
      <c r="E2228" s="1684">
        <v>10000</v>
      </c>
      <c r="F2228" s="1711">
        <v>10000</v>
      </c>
      <c r="G2228" s="1710">
        <v>9831.2900000000009</v>
      </c>
      <c r="H2228" s="1682">
        <f t="shared" si="156"/>
        <v>0.98312900000000014</v>
      </c>
    </row>
    <row r="2229" spans="1:8" ht="17.100000000000001" customHeight="1">
      <c r="A2229" s="1413"/>
      <c r="B2229" s="1332"/>
      <c r="C2229" s="1671" t="s">
        <v>554</v>
      </c>
      <c r="D2229" s="1652" t="s">
        <v>553</v>
      </c>
      <c r="E2229" s="1684">
        <v>220392</v>
      </c>
      <c r="F2229" s="1711">
        <v>240782</v>
      </c>
      <c r="G2229" s="1710">
        <v>191954.37</v>
      </c>
      <c r="H2229" s="1682">
        <f t="shared" si="156"/>
        <v>0.79721229161648299</v>
      </c>
    </row>
    <row r="2230" spans="1:8" ht="17.100000000000001" customHeight="1">
      <c r="A2230" s="1413"/>
      <c r="B2230" s="1332"/>
      <c r="C2230" s="1676" t="s">
        <v>552</v>
      </c>
      <c r="D2230" s="1652" t="s">
        <v>551</v>
      </c>
      <c r="E2230" s="1684">
        <v>310000</v>
      </c>
      <c r="F2230" s="1711">
        <v>422608</v>
      </c>
      <c r="G2230" s="1710">
        <v>412607.64</v>
      </c>
      <c r="H2230" s="1682">
        <f t="shared" si="156"/>
        <v>0.97633655775565065</v>
      </c>
    </row>
    <row r="2231" spans="1:8" ht="17.100000000000001" customHeight="1">
      <c r="A2231" s="1413"/>
      <c r="B2231" s="1332"/>
      <c r="C2231" s="1676" t="s">
        <v>550</v>
      </c>
      <c r="D2231" s="1652" t="s">
        <v>549</v>
      </c>
      <c r="E2231" s="1684">
        <v>600</v>
      </c>
      <c r="F2231" s="1711">
        <v>600</v>
      </c>
      <c r="G2231" s="1710">
        <v>155</v>
      </c>
      <c r="H2231" s="1682">
        <f t="shared" si="156"/>
        <v>0.25833333333333336</v>
      </c>
    </row>
    <row r="2232" spans="1:8" ht="17.100000000000001" customHeight="1">
      <c r="A2232" s="1413"/>
      <c r="B2232" s="1332"/>
      <c r="C2232" s="1676" t="s">
        <v>505</v>
      </c>
      <c r="D2232" s="1652" t="s">
        <v>504</v>
      </c>
      <c r="E2232" s="1684">
        <v>10000</v>
      </c>
      <c r="F2232" s="1711">
        <v>35717</v>
      </c>
      <c r="G2232" s="1710">
        <v>23990.47</v>
      </c>
      <c r="H2232" s="1682">
        <f t="shared" si="156"/>
        <v>0.67168211215947593</v>
      </c>
    </row>
    <row r="2233" spans="1:8" ht="16.5" hidden="1" customHeight="1">
      <c r="A2233" s="1413"/>
      <c r="B2233" s="4977"/>
      <c r="C2233" s="1676" t="s">
        <v>548</v>
      </c>
      <c r="D2233" s="1652" t="s">
        <v>665</v>
      </c>
      <c r="E2233" s="1684">
        <v>0</v>
      </c>
      <c r="F2233" s="1711"/>
      <c r="G2233" s="1710"/>
      <c r="H2233" s="1682" t="e">
        <f t="shared" si="156"/>
        <v>#DIV/0!</v>
      </c>
    </row>
    <row r="2234" spans="1:8" ht="16.5" hidden="1" customHeight="1">
      <c r="A2234" s="1413"/>
      <c r="B2234" s="4977"/>
      <c r="C2234" s="1720" t="s">
        <v>538</v>
      </c>
      <c r="D2234" s="1674" t="s">
        <v>537</v>
      </c>
      <c r="E2234" s="1684">
        <v>0</v>
      </c>
      <c r="F2234" s="1711"/>
      <c r="G2234" s="1710"/>
      <c r="H2234" s="1682" t="e">
        <f t="shared" si="156"/>
        <v>#DIV/0!</v>
      </c>
    </row>
    <row r="2235" spans="1:8" ht="17.100000000000001" customHeight="1">
      <c r="A2235" s="1413"/>
      <c r="B2235" s="4977"/>
      <c r="C2235" s="1675" t="s">
        <v>536</v>
      </c>
      <c r="D2235" s="1674" t="s">
        <v>535</v>
      </c>
      <c r="E2235" s="1684">
        <v>3029</v>
      </c>
      <c r="F2235" s="1711">
        <v>2312</v>
      </c>
      <c r="G2235" s="1710">
        <v>2312</v>
      </c>
      <c r="H2235" s="1682">
        <f t="shared" si="156"/>
        <v>1</v>
      </c>
    </row>
    <row r="2236" spans="1:8" ht="17.100000000000001" hidden="1" customHeight="1">
      <c r="A2236" s="1413"/>
      <c r="B2236" s="4977"/>
      <c r="C2236" s="1719" t="s">
        <v>664</v>
      </c>
      <c r="D2236" s="1718" t="s">
        <v>663</v>
      </c>
      <c r="E2236" s="1684">
        <v>0</v>
      </c>
      <c r="F2236" s="1711"/>
      <c r="G2236" s="1710"/>
      <c r="H2236" s="1682" t="e">
        <f t="shared" si="156"/>
        <v>#DIV/0!</v>
      </c>
    </row>
    <row r="2237" spans="1:8" ht="17.100000000000001" customHeight="1">
      <c r="A2237" s="1413"/>
      <c r="B2237" s="4977"/>
      <c r="C2237" s="1717"/>
      <c r="D2237" s="1716"/>
      <c r="E2237" s="1715"/>
      <c r="F2237" s="1711"/>
      <c r="G2237" s="1710"/>
      <c r="H2237" s="1682"/>
    </row>
    <row r="2238" spans="1:8" ht="17.100000000000001" customHeight="1">
      <c r="A2238" s="1413"/>
      <c r="B2238" s="4977"/>
      <c r="C2238" s="5020" t="s">
        <v>498</v>
      </c>
      <c r="D2238" s="5021"/>
      <c r="E2238" s="1684">
        <f>SUM(E2239)</f>
        <v>2369</v>
      </c>
      <c r="F2238" s="1684">
        <f>SUM(F2239)</f>
        <v>2369</v>
      </c>
      <c r="G2238" s="1683">
        <f>SUM(G2239)</f>
        <v>1809.79</v>
      </c>
      <c r="H2238" s="1682">
        <f>G2238/F2238</f>
        <v>0.76394681300126632</v>
      </c>
    </row>
    <row r="2239" spans="1:8" ht="17.100000000000001" customHeight="1">
      <c r="A2239" s="1413"/>
      <c r="B2239" s="4977"/>
      <c r="C2239" s="1647" t="s">
        <v>530</v>
      </c>
      <c r="D2239" s="1646" t="s">
        <v>529</v>
      </c>
      <c r="E2239" s="1684">
        <v>2369</v>
      </c>
      <c r="F2239" s="1711">
        <v>2369</v>
      </c>
      <c r="G2239" s="1710">
        <v>1809.79</v>
      </c>
      <c r="H2239" s="1682">
        <f>G2239/F2239</f>
        <v>0.76394681300126632</v>
      </c>
    </row>
    <row r="2240" spans="1:8" ht="17.100000000000001" customHeight="1">
      <c r="A2240" s="1321"/>
      <c r="B2240" s="1332"/>
      <c r="C2240" s="5008"/>
      <c r="D2240" s="5009"/>
      <c r="E2240" s="1295"/>
      <c r="F2240" s="1711"/>
      <c r="G2240" s="1710"/>
      <c r="H2240" s="1682"/>
    </row>
    <row r="2241" spans="1:8" ht="17.100000000000001" customHeight="1">
      <c r="A2241" s="1246"/>
      <c r="B2241" s="1332"/>
      <c r="C2241" s="5007" t="s">
        <v>487</v>
      </c>
      <c r="D2241" s="5007"/>
      <c r="E2241" s="1714">
        <f t="shared" ref="E2241:G2242" si="157">SUM(E2242)</f>
        <v>25000</v>
      </c>
      <c r="F2241" s="1714">
        <f t="shared" si="157"/>
        <v>25000</v>
      </c>
      <c r="G2241" s="1713">
        <f t="shared" si="157"/>
        <v>25000</v>
      </c>
      <c r="H2241" s="1712">
        <f t="shared" ref="H2241:H2272" si="158">G2241/F2241</f>
        <v>1</v>
      </c>
    </row>
    <row r="2242" spans="1:8" ht="17.100000000000001" customHeight="1">
      <c r="A2242" s="1246"/>
      <c r="B2242" s="1332"/>
      <c r="C2242" s="4994" t="s">
        <v>486</v>
      </c>
      <c r="D2242" s="4994"/>
      <c r="E2242" s="1684">
        <f t="shared" si="157"/>
        <v>25000</v>
      </c>
      <c r="F2242" s="1684">
        <f t="shared" si="157"/>
        <v>25000</v>
      </c>
      <c r="G2242" s="1683">
        <f t="shared" si="157"/>
        <v>25000</v>
      </c>
      <c r="H2242" s="1682">
        <f t="shared" si="158"/>
        <v>1</v>
      </c>
    </row>
    <row r="2243" spans="1:8" ht="17.100000000000001" customHeight="1" thickBot="1">
      <c r="A2243" s="1246"/>
      <c r="B2243" s="1332"/>
      <c r="C2243" s="1443" t="s">
        <v>579</v>
      </c>
      <c r="D2243" s="1652" t="s">
        <v>576</v>
      </c>
      <c r="E2243" s="1684">
        <v>25000</v>
      </c>
      <c r="F2243" s="1711">
        <v>25000</v>
      </c>
      <c r="G2243" s="1710">
        <v>25000</v>
      </c>
      <c r="H2243" s="1709">
        <f t="shared" si="158"/>
        <v>1</v>
      </c>
    </row>
    <row r="2244" spans="1:8" ht="17.100000000000001" customHeight="1" thickBot="1">
      <c r="A2244" s="1246"/>
      <c r="B2244" s="1259" t="s">
        <v>697</v>
      </c>
      <c r="C2244" s="1340"/>
      <c r="D2244" s="1339" t="s">
        <v>696</v>
      </c>
      <c r="E2244" s="1256">
        <f t="shared" ref="E2244:G2246" si="159">SUM(E2245)</f>
        <v>0</v>
      </c>
      <c r="F2244" s="1256">
        <f t="shared" si="159"/>
        <v>400000</v>
      </c>
      <c r="G2244" s="1255">
        <f t="shared" si="159"/>
        <v>400000</v>
      </c>
      <c r="H2244" s="1254">
        <f t="shared" si="158"/>
        <v>1</v>
      </c>
    </row>
    <row r="2245" spans="1:8" ht="17.100000000000001" customHeight="1">
      <c r="A2245" s="1246"/>
      <c r="B2245" s="1707"/>
      <c r="C2245" s="5010" t="s">
        <v>490</v>
      </c>
      <c r="D2245" s="5010"/>
      <c r="E2245" s="1239">
        <f t="shared" si="159"/>
        <v>0</v>
      </c>
      <c r="F2245" s="1239">
        <f t="shared" si="159"/>
        <v>400000</v>
      </c>
      <c r="G2245" s="1238">
        <f t="shared" si="159"/>
        <v>400000</v>
      </c>
      <c r="H2245" s="1237">
        <f t="shared" si="158"/>
        <v>1</v>
      </c>
    </row>
    <row r="2246" spans="1:8" ht="17.100000000000001" customHeight="1">
      <c r="A2246" s="1246"/>
      <c r="B2246" s="1707"/>
      <c r="C2246" s="5011" t="s">
        <v>690</v>
      </c>
      <c r="D2246" s="5012"/>
      <c r="E2246" s="1706">
        <f t="shared" si="159"/>
        <v>0</v>
      </c>
      <c r="F2246" s="1706">
        <f t="shared" si="159"/>
        <v>400000</v>
      </c>
      <c r="G2246" s="1705">
        <f t="shared" si="159"/>
        <v>400000</v>
      </c>
      <c r="H2246" s="1682">
        <f t="shared" si="158"/>
        <v>1</v>
      </c>
    </row>
    <row r="2247" spans="1:8" ht="28.5" customHeight="1" thickBot="1">
      <c r="A2247" s="1232"/>
      <c r="B2247" s="1704"/>
      <c r="C2247" s="1703" t="s">
        <v>90</v>
      </c>
      <c r="D2247" s="1702" t="s">
        <v>488</v>
      </c>
      <c r="E2247" s="1701">
        <v>0</v>
      </c>
      <c r="F2247" s="1227">
        <v>400000</v>
      </c>
      <c r="G2247" s="1226">
        <v>400000</v>
      </c>
      <c r="H2247" s="1199">
        <f t="shared" si="158"/>
        <v>1</v>
      </c>
    </row>
    <row r="2248" spans="1:8" ht="17.100000000000001" hidden="1" customHeight="1">
      <c r="A2248" s="1413"/>
      <c r="B2248" s="1700"/>
      <c r="C2248" s="1699"/>
      <c r="D2248" s="1698"/>
      <c r="E2248" s="1697"/>
      <c r="F2248" s="1418"/>
      <c r="G2248" s="1417"/>
      <c r="H2248" s="1416" t="e">
        <f t="shared" si="158"/>
        <v>#DIV/0!</v>
      </c>
    </row>
    <row r="2249" spans="1:8" ht="17.100000000000001" hidden="1" customHeight="1">
      <c r="A2249" s="1413"/>
      <c r="B2249" s="5013"/>
      <c r="C2249" s="4907" t="s">
        <v>487</v>
      </c>
      <c r="D2249" s="4907"/>
      <c r="E2249" s="1696">
        <v>0</v>
      </c>
      <c r="F2249" s="1694"/>
      <c r="G2249" s="1693"/>
      <c r="H2249" s="1692" t="e">
        <f t="shared" si="158"/>
        <v>#DIV/0!</v>
      </c>
    </row>
    <row r="2250" spans="1:8" ht="17.100000000000001" hidden="1" customHeight="1">
      <c r="A2250" s="1413"/>
      <c r="B2250" s="5013"/>
      <c r="C2250" s="5015" t="s">
        <v>486</v>
      </c>
      <c r="D2250" s="5016"/>
      <c r="E2250" s="1695">
        <v>0</v>
      </c>
      <c r="F2250" s="1694"/>
      <c r="G2250" s="1693"/>
      <c r="H2250" s="1692" t="e">
        <f t="shared" si="158"/>
        <v>#DIV/0!</v>
      </c>
    </row>
    <row r="2251" spans="1:8" ht="41.25" hidden="1" customHeight="1" thickBot="1">
      <c r="A2251" s="1691"/>
      <c r="B2251" s="5014"/>
      <c r="C2251" s="1690" t="s">
        <v>485</v>
      </c>
      <c r="D2251" s="1689" t="s">
        <v>484</v>
      </c>
      <c r="E2251" s="1688">
        <v>0</v>
      </c>
      <c r="F2251" s="1687"/>
      <c r="G2251" s="1686"/>
      <c r="H2251" s="1685" t="e">
        <f t="shared" si="158"/>
        <v>#DIV/0!</v>
      </c>
    </row>
    <row r="2252" spans="1:8" ht="18" customHeight="1" thickBot="1">
      <c r="A2252" s="1345" t="s">
        <v>695</v>
      </c>
      <c r="B2252" s="1344"/>
      <c r="C2252" s="1343"/>
      <c r="D2252" s="1342" t="s">
        <v>694</v>
      </c>
      <c r="E2252" s="1224">
        <f>SUM(E2253,E2259,E2310,E2340)</f>
        <v>6241583</v>
      </c>
      <c r="F2252" s="1224">
        <f>SUM(F2253,F2259,F2310,F2340)</f>
        <v>6641529</v>
      </c>
      <c r="G2252" s="1223">
        <f>SUM(G2253,G2259,G2310,G2340)</f>
        <v>6481165.8899999987</v>
      </c>
      <c r="H2252" s="1222">
        <f t="shared" si="158"/>
        <v>0.97585448922981421</v>
      </c>
    </row>
    <row r="2253" spans="1:8" s="1421" customFormat="1" ht="18" customHeight="1" thickBot="1">
      <c r="A2253" s="1392"/>
      <c r="B2253" s="1259" t="s">
        <v>693</v>
      </c>
      <c r="C2253" s="1340"/>
      <c r="D2253" s="1339" t="s">
        <v>692</v>
      </c>
      <c r="E2253" s="1316">
        <f t="shared" ref="E2253:G2255" si="160">SUM(E2254)</f>
        <v>3750</v>
      </c>
      <c r="F2253" s="1316">
        <f t="shared" si="160"/>
        <v>3750</v>
      </c>
      <c r="G2253" s="1315">
        <f t="shared" si="160"/>
        <v>3750</v>
      </c>
      <c r="H2253" s="1254">
        <f t="shared" si="158"/>
        <v>1</v>
      </c>
    </row>
    <row r="2254" spans="1:8" s="1421" customFormat="1" ht="15.75" customHeight="1">
      <c r="A2254" s="1246"/>
      <c r="B2254" s="1332"/>
      <c r="C2254" s="4904" t="s">
        <v>490</v>
      </c>
      <c r="D2254" s="4904"/>
      <c r="E2254" s="1253">
        <f t="shared" si="160"/>
        <v>3750</v>
      </c>
      <c r="F2254" s="1253">
        <f t="shared" si="160"/>
        <v>3750</v>
      </c>
      <c r="G2254" s="1252">
        <f t="shared" si="160"/>
        <v>3750</v>
      </c>
      <c r="H2254" s="1237">
        <f t="shared" si="158"/>
        <v>1</v>
      </c>
    </row>
    <row r="2255" spans="1:8" s="1421" customFormat="1" ht="15.75" customHeight="1">
      <c r="A2255" s="1246"/>
      <c r="B2255" s="1332"/>
      <c r="C2255" s="4999" t="s">
        <v>514</v>
      </c>
      <c r="D2255" s="4999"/>
      <c r="E2255" s="1684">
        <f t="shared" si="160"/>
        <v>3750</v>
      </c>
      <c r="F2255" s="1684">
        <f t="shared" si="160"/>
        <v>3750</v>
      </c>
      <c r="G2255" s="1683">
        <f t="shared" si="160"/>
        <v>3750</v>
      </c>
      <c r="H2255" s="1682">
        <f t="shared" si="158"/>
        <v>1</v>
      </c>
    </row>
    <row r="2256" spans="1:8" s="1421" customFormat="1" ht="15.75" customHeight="1">
      <c r="A2256" s="1246"/>
      <c r="B2256" s="1332"/>
      <c r="C2256" s="5001" t="s">
        <v>508</v>
      </c>
      <c r="D2256" s="5001"/>
      <c r="E2256" s="1538">
        <f>SUM(E2257:E2258)</f>
        <v>3750</v>
      </c>
      <c r="F2256" s="1538">
        <f>SUM(F2257:F2258)</f>
        <v>3750</v>
      </c>
      <c r="G2256" s="1537">
        <f>SUM(G2257:G2258)</f>
        <v>3750</v>
      </c>
      <c r="H2256" s="1536">
        <f t="shared" si="158"/>
        <v>1</v>
      </c>
    </row>
    <row r="2257" spans="1:8" s="1421" customFormat="1" ht="15.75" customHeight="1">
      <c r="A2257" s="1246"/>
      <c r="B2257" s="1332"/>
      <c r="C2257" s="1671" t="s">
        <v>507</v>
      </c>
      <c r="D2257" s="1652" t="s">
        <v>506</v>
      </c>
      <c r="E2257" s="1519">
        <v>1583</v>
      </c>
      <c r="F2257" s="1605">
        <v>1583</v>
      </c>
      <c r="G2257" s="1512">
        <v>1583</v>
      </c>
      <c r="H2257" s="1517">
        <f t="shared" si="158"/>
        <v>1</v>
      </c>
    </row>
    <row r="2258" spans="1:8" s="1421" customFormat="1" ht="15.75" customHeight="1" thickBot="1">
      <c r="A2258" s="1332"/>
      <c r="B2258" s="1348"/>
      <c r="C2258" s="1681" t="s">
        <v>505</v>
      </c>
      <c r="D2258" s="1680" t="s">
        <v>504</v>
      </c>
      <c r="E2258" s="1228">
        <v>2167</v>
      </c>
      <c r="F2258" s="1227">
        <v>2167</v>
      </c>
      <c r="G2258" s="1226">
        <v>2167</v>
      </c>
      <c r="H2258" s="1199">
        <f t="shared" si="158"/>
        <v>1</v>
      </c>
    </row>
    <row r="2259" spans="1:8" s="1421" customFormat="1" ht="15" customHeight="1" thickBot="1">
      <c r="A2259" s="1246"/>
      <c r="B2259" s="1259" t="s">
        <v>691</v>
      </c>
      <c r="C2259" s="1447"/>
      <c r="D2259" s="1339" t="s">
        <v>364</v>
      </c>
      <c r="E2259" s="1316">
        <f t="shared" ref="E2259:G2261" si="161">SUM(E2260)</f>
        <v>250000</v>
      </c>
      <c r="F2259" s="1316">
        <f t="shared" si="161"/>
        <v>250000</v>
      </c>
      <c r="G2259" s="1315">
        <f t="shared" si="161"/>
        <v>238539.85</v>
      </c>
      <c r="H2259" s="1254">
        <f t="shared" si="158"/>
        <v>0.95415939999999999</v>
      </c>
    </row>
    <row r="2260" spans="1:8" s="1421" customFormat="1" ht="12.75" customHeight="1">
      <c r="A2260" s="1246"/>
      <c r="B2260" s="1332"/>
      <c r="C2260" s="4904" t="s">
        <v>490</v>
      </c>
      <c r="D2260" s="4904"/>
      <c r="E2260" s="1253">
        <f t="shared" si="161"/>
        <v>250000</v>
      </c>
      <c r="F2260" s="1253">
        <f t="shared" si="161"/>
        <v>250000</v>
      </c>
      <c r="G2260" s="1252">
        <f t="shared" si="161"/>
        <v>238539.85</v>
      </c>
      <c r="H2260" s="1237">
        <f t="shared" si="158"/>
        <v>0.95415939999999999</v>
      </c>
    </row>
    <row r="2261" spans="1:8" s="1421" customFormat="1" ht="16.5" customHeight="1">
      <c r="A2261" s="1246"/>
      <c r="B2261" s="1332"/>
      <c r="C2261" s="5002" t="s">
        <v>690</v>
      </c>
      <c r="D2261" s="5003"/>
      <c r="E2261" s="1519">
        <f t="shared" si="161"/>
        <v>250000</v>
      </c>
      <c r="F2261" s="1519">
        <f t="shared" si="161"/>
        <v>250000</v>
      </c>
      <c r="G2261" s="1518">
        <f t="shared" si="161"/>
        <v>238539.85</v>
      </c>
      <c r="H2261" s="1517">
        <f t="shared" si="158"/>
        <v>0.95415939999999999</v>
      </c>
    </row>
    <row r="2262" spans="1:8" s="1421" customFormat="1" ht="55.5" customHeight="1" thickBot="1">
      <c r="A2262" s="1246"/>
      <c r="B2262" s="1332"/>
      <c r="C2262" s="1671" t="s">
        <v>108</v>
      </c>
      <c r="D2262" s="1652" t="s">
        <v>502</v>
      </c>
      <c r="E2262" s="1679">
        <v>250000</v>
      </c>
      <c r="F2262" s="1605">
        <v>250000</v>
      </c>
      <c r="G2262" s="1512">
        <v>238539.85</v>
      </c>
      <c r="H2262" s="1517">
        <f t="shared" si="158"/>
        <v>0.95415939999999999</v>
      </c>
    </row>
    <row r="2263" spans="1:8" ht="13.5" hidden="1" thickBot="1">
      <c r="A2263" s="1246"/>
      <c r="B2263" s="1332"/>
      <c r="C2263" s="1678"/>
      <c r="D2263" s="1678"/>
      <c r="E2263" s="1677"/>
      <c r="F2263" s="1665"/>
      <c r="G2263" s="1575"/>
      <c r="H2263" s="1578" t="e">
        <f t="shared" si="158"/>
        <v>#DIV/0!</v>
      </c>
    </row>
    <row r="2264" spans="1:8" ht="19.5" hidden="1" customHeight="1" thickBot="1">
      <c r="A2264" s="1246"/>
      <c r="B2264" s="1332"/>
      <c r="C2264" s="5004" t="s">
        <v>526</v>
      </c>
      <c r="D2264" s="5004"/>
      <c r="E2264" s="1670">
        <v>0</v>
      </c>
      <c r="F2264" s="1665"/>
      <c r="G2264" s="1575"/>
      <c r="H2264" s="1578" t="e">
        <f t="shared" si="158"/>
        <v>#DIV/0!</v>
      </c>
    </row>
    <row r="2265" spans="1:8" ht="51.75" hidden="1" thickBot="1">
      <c r="A2265" s="1246"/>
      <c r="B2265" s="1332"/>
      <c r="C2265" s="1671" t="s">
        <v>279</v>
      </c>
      <c r="D2265" s="1673" t="s">
        <v>686</v>
      </c>
      <c r="E2265" s="1670">
        <v>0</v>
      </c>
      <c r="F2265" s="1665"/>
      <c r="G2265" s="1575"/>
      <c r="H2265" s="1578" t="e">
        <f t="shared" si="158"/>
        <v>#DIV/0!</v>
      </c>
    </row>
    <row r="2266" spans="1:8" ht="15.75" hidden="1" customHeight="1" thickBot="1">
      <c r="A2266" s="1246"/>
      <c r="B2266" s="1332"/>
      <c r="C2266" s="1671" t="s">
        <v>685</v>
      </c>
      <c r="D2266" s="1652" t="s">
        <v>565</v>
      </c>
      <c r="E2266" s="1670">
        <v>0</v>
      </c>
      <c r="F2266" s="1665"/>
      <c r="G2266" s="1575"/>
      <c r="H2266" s="1578" t="e">
        <f t="shared" si="158"/>
        <v>#DIV/0!</v>
      </c>
    </row>
    <row r="2267" spans="1:8" ht="15.75" hidden="1" customHeight="1" thickBot="1">
      <c r="A2267" s="1246"/>
      <c r="B2267" s="1332"/>
      <c r="C2267" s="1671" t="s">
        <v>597</v>
      </c>
      <c r="D2267" s="1652" t="s">
        <v>565</v>
      </c>
      <c r="E2267" s="1670">
        <v>0</v>
      </c>
      <c r="F2267" s="1665"/>
      <c r="G2267" s="1575"/>
      <c r="H2267" s="1578" t="e">
        <f t="shared" si="158"/>
        <v>#DIV/0!</v>
      </c>
    </row>
    <row r="2268" spans="1:8" ht="15.75" hidden="1" customHeight="1" thickBot="1">
      <c r="A2268" s="1246"/>
      <c r="B2268" s="1332"/>
      <c r="C2268" s="1671" t="s">
        <v>684</v>
      </c>
      <c r="D2268" s="1652" t="s">
        <v>563</v>
      </c>
      <c r="E2268" s="1670">
        <v>0</v>
      </c>
      <c r="F2268" s="1665"/>
      <c r="G2268" s="1575"/>
      <c r="H2268" s="1578" t="e">
        <f t="shared" si="158"/>
        <v>#DIV/0!</v>
      </c>
    </row>
    <row r="2269" spans="1:8" ht="15.75" hidden="1" customHeight="1" thickBot="1">
      <c r="A2269" s="1246"/>
      <c r="B2269" s="1332"/>
      <c r="C2269" s="1671" t="s">
        <v>595</v>
      </c>
      <c r="D2269" s="1652" t="s">
        <v>563</v>
      </c>
      <c r="E2269" s="1670">
        <v>0</v>
      </c>
      <c r="F2269" s="1665"/>
      <c r="G2269" s="1575"/>
      <c r="H2269" s="1578" t="e">
        <f t="shared" si="158"/>
        <v>#DIV/0!</v>
      </c>
    </row>
    <row r="2270" spans="1:8" ht="15.75" hidden="1" customHeight="1" thickBot="1">
      <c r="A2270" s="1246"/>
      <c r="B2270" s="1332"/>
      <c r="C2270" s="1671" t="s">
        <v>683</v>
      </c>
      <c r="D2270" s="1652" t="s">
        <v>511</v>
      </c>
      <c r="E2270" s="1670">
        <v>0</v>
      </c>
      <c r="F2270" s="1665"/>
      <c r="G2270" s="1575"/>
      <c r="H2270" s="1578" t="e">
        <f t="shared" si="158"/>
        <v>#DIV/0!</v>
      </c>
    </row>
    <row r="2271" spans="1:8" ht="15.75" hidden="1" customHeight="1" thickBot="1">
      <c r="A2271" s="1246"/>
      <c r="B2271" s="1332"/>
      <c r="C2271" s="1671" t="s">
        <v>593</v>
      </c>
      <c r="D2271" s="1652" t="s">
        <v>511</v>
      </c>
      <c r="E2271" s="1670">
        <v>0</v>
      </c>
      <c r="F2271" s="1665"/>
      <c r="G2271" s="1575"/>
      <c r="H2271" s="1578" t="e">
        <f t="shared" si="158"/>
        <v>#DIV/0!</v>
      </c>
    </row>
    <row r="2272" spans="1:8" ht="27.75" hidden="1" customHeight="1" thickBot="1">
      <c r="A2272" s="1246"/>
      <c r="B2272" s="1332"/>
      <c r="C2272" s="1671" t="s">
        <v>682</v>
      </c>
      <c r="D2272" s="1652" t="s">
        <v>634</v>
      </c>
      <c r="E2272" s="1670">
        <v>0</v>
      </c>
      <c r="F2272" s="1665"/>
      <c r="G2272" s="1575"/>
      <c r="H2272" s="1578" t="e">
        <f t="shared" si="158"/>
        <v>#DIV/0!</v>
      </c>
    </row>
    <row r="2273" spans="1:8" ht="27" hidden="1" customHeight="1" thickBot="1">
      <c r="A2273" s="1246"/>
      <c r="B2273" s="1332"/>
      <c r="C2273" s="1671" t="s">
        <v>591</v>
      </c>
      <c r="D2273" s="1652" t="s">
        <v>634</v>
      </c>
      <c r="E2273" s="1670">
        <v>0</v>
      </c>
      <c r="F2273" s="1665"/>
      <c r="G2273" s="1575"/>
      <c r="H2273" s="1578" t="e">
        <f t="shared" ref="H2273:H2304" si="162">G2273/F2273</f>
        <v>#DIV/0!</v>
      </c>
    </row>
    <row r="2274" spans="1:8" ht="15.75" hidden="1" customHeight="1" thickBot="1">
      <c r="A2274" s="1246"/>
      <c r="B2274" s="1332"/>
      <c r="C2274" s="1671" t="s">
        <v>680</v>
      </c>
      <c r="D2274" s="1652" t="s">
        <v>506</v>
      </c>
      <c r="E2274" s="1670">
        <v>0</v>
      </c>
      <c r="F2274" s="1665"/>
      <c r="G2274" s="1575"/>
      <c r="H2274" s="1578" t="e">
        <f t="shared" si="162"/>
        <v>#DIV/0!</v>
      </c>
    </row>
    <row r="2275" spans="1:8" ht="15.75" hidden="1" customHeight="1" thickBot="1">
      <c r="A2275" s="1246"/>
      <c r="B2275" s="1332"/>
      <c r="C2275" s="1676" t="s">
        <v>587</v>
      </c>
      <c r="D2275" s="1652" t="s">
        <v>506</v>
      </c>
      <c r="E2275" s="1670">
        <v>0</v>
      </c>
      <c r="F2275" s="1665"/>
      <c r="G2275" s="1575"/>
      <c r="H2275" s="1578" t="e">
        <f t="shared" si="162"/>
        <v>#DIV/0!</v>
      </c>
    </row>
    <row r="2276" spans="1:8" ht="15.75" hidden="1" customHeight="1" thickBot="1">
      <c r="A2276" s="1246"/>
      <c r="B2276" s="1332"/>
      <c r="C2276" s="1671" t="s">
        <v>525</v>
      </c>
      <c r="D2276" s="1652" t="s">
        <v>504</v>
      </c>
      <c r="E2276" s="1670">
        <v>0</v>
      </c>
      <c r="F2276" s="1665"/>
      <c r="G2276" s="1575"/>
      <c r="H2276" s="1578" t="e">
        <f t="shared" si="162"/>
        <v>#DIV/0!</v>
      </c>
    </row>
    <row r="2277" spans="1:8" ht="15" hidden="1" customHeight="1" thickBot="1">
      <c r="A2277" s="1246"/>
      <c r="B2277" s="1332"/>
      <c r="C2277" s="1675" t="s">
        <v>524</v>
      </c>
      <c r="D2277" s="1674" t="s">
        <v>504</v>
      </c>
      <c r="E2277" s="1670">
        <v>0</v>
      </c>
      <c r="F2277" s="1665"/>
      <c r="G2277" s="1575"/>
      <c r="H2277" s="1578" t="e">
        <f t="shared" si="162"/>
        <v>#DIV/0!</v>
      </c>
    </row>
    <row r="2278" spans="1:8" ht="15" hidden="1" customHeight="1" thickBot="1">
      <c r="A2278" s="1246"/>
      <c r="B2278" s="1332"/>
      <c r="C2278" s="1667" t="s">
        <v>689</v>
      </c>
      <c r="D2278" s="1666" t="s">
        <v>535</v>
      </c>
      <c r="E2278" s="1670">
        <v>0</v>
      </c>
      <c r="F2278" s="1665"/>
      <c r="G2278" s="1575"/>
      <c r="H2278" s="1578" t="e">
        <f t="shared" si="162"/>
        <v>#DIV/0!</v>
      </c>
    </row>
    <row r="2279" spans="1:8" ht="15" hidden="1" customHeight="1" thickBot="1">
      <c r="A2279" s="1246"/>
      <c r="B2279" s="1259" t="s">
        <v>688</v>
      </c>
      <c r="C2279" s="1447"/>
      <c r="D2279" s="1339" t="s">
        <v>687</v>
      </c>
      <c r="E2279" s="1316">
        <v>0</v>
      </c>
      <c r="F2279" s="1665"/>
      <c r="G2279" s="1575"/>
      <c r="H2279" s="1578" t="e">
        <f t="shared" si="162"/>
        <v>#DIV/0!</v>
      </c>
    </row>
    <row r="2280" spans="1:8" ht="15" hidden="1" customHeight="1" thickBot="1">
      <c r="A2280" s="1246"/>
      <c r="B2280" s="1332"/>
      <c r="C2280" s="4904" t="s">
        <v>490</v>
      </c>
      <c r="D2280" s="4904"/>
      <c r="E2280" s="1364">
        <v>0</v>
      </c>
      <c r="F2280" s="1665"/>
      <c r="G2280" s="1575"/>
      <c r="H2280" s="1578" t="e">
        <f t="shared" si="162"/>
        <v>#DIV/0!</v>
      </c>
    </row>
    <row r="2281" spans="1:8" ht="15" hidden="1" customHeight="1" thickBot="1">
      <c r="A2281" s="1246"/>
      <c r="B2281" s="1332"/>
      <c r="C2281" s="5004" t="s">
        <v>526</v>
      </c>
      <c r="D2281" s="5004"/>
      <c r="E2281" s="1519">
        <v>0</v>
      </c>
      <c r="F2281" s="1665"/>
      <c r="G2281" s="1575"/>
      <c r="H2281" s="1578" t="e">
        <f t="shared" si="162"/>
        <v>#DIV/0!</v>
      </c>
    </row>
    <row r="2282" spans="1:8" ht="55.5" hidden="1" customHeight="1" thickBot="1">
      <c r="A2282" s="1246"/>
      <c r="B2282" s="1332"/>
      <c r="C2282" s="1671" t="s">
        <v>279</v>
      </c>
      <c r="D2282" s="1673" t="s">
        <v>686</v>
      </c>
      <c r="E2282" s="1295">
        <v>0</v>
      </c>
      <c r="F2282" s="1665"/>
      <c r="G2282" s="1575"/>
      <c r="H2282" s="1578" t="e">
        <f t="shared" si="162"/>
        <v>#DIV/0!</v>
      </c>
    </row>
    <row r="2283" spans="1:8" ht="16.5" hidden="1" customHeight="1" thickBot="1">
      <c r="A2283" s="1246"/>
      <c r="B2283" s="1332"/>
      <c r="C2283" s="1671" t="s">
        <v>685</v>
      </c>
      <c r="D2283" s="1652" t="s">
        <v>565</v>
      </c>
      <c r="E2283" s="1295">
        <v>0</v>
      </c>
      <c r="F2283" s="1665"/>
      <c r="G2283" s="1575"/>
      <c r="H2283" s="1578" t="e">
        <f t="shared" si="162"/>
        <v>#DIV/0!</v>
      </c>
    </row>
    <row r="2284" spans="1:8" ht="19.5" hidden="1" customHeight="1" thickBot="1">
      <c r="A2284" s="1246"/>
      <c r="B2284" s="1332"/>
      <c r="C2284" s="1671" t="s">
        <v>684</v>
      </c>
      <c r="D2284" s="1652" t="s">
        <v>563</v>
      </c>
      <c r="E2284" s="1295">
        <v>0</v>
      </c>
      <c r="F2284" s="1665"/>
      <c r="G2284" s="1575"/>
      <c r="H2284" s="1578" t="e">
        <f t="shared" si="162"/>
        <v>#DIV/0!</v>
      </c>
    </row>
    <row r="2285" spans="1:8" ht="19.5" hidden="1" customHeight="1" thickBot="1">
      <c r="A2285" s="1246"/>
      <c r="B2285" s="1332"/>
      <c r="C2285" s="1671" t="s">
        <v>683</v>
      </c>
      <c r="D2285" s="1652" t="s">
        <v>511</v>
      </c>
      <c r="E2285" s="1295">
        <v>0</v>
      </c>
      <c r="F2285" s="1665"/>
      <c r="G2285" s="1575"/>
      <c r="H2285" s="1578" t="e">
        <f t="shared" si="162"/>
        <v>#DIV/0!</v>
      </c>
    </row>
    <row r="2286" spans="1:8" ht="26.25" hidden="1" customHeight="1" thickBot="1">
      <c r="A2286" s="1246"/>
      <c r="B2286" s="1332"/>
      <c r="C2286" s="1671" t="s">
        <v>682</v>
      </c>
      <c r="D2286" s="1652" t="s">
        <v>634</v>
      </c>
      <c r="E2286" s="1295">
        <v>0</v>
      </c>
      <c r="F2286" s="1665"/>
      <c r="G2286" s="1575"/>
      <c r="H2286" s="1578" t="e">
        <f t="shared" si="162"/>
        <v>#DIV/0!</v>
      </c>
    </row>
    <row r="2287" spans="1:8" ht="18.75" hidden="1" customHeight="1" thickBot="1">
      <c r="A2287" s="1246"/>
      <c r="B2287" s="1332"/>
      <c r="C2287" s="1671" t="s">
        <v>681</v>
      </c>
      <c r="D2287" s="1652" t="s">
        <v>521</v>
      </c>
      <c r="E2287" s="1295">
        <v>0</v>
      </c>
      <c r="F2287" s="1665"/>
      <c r="G2287" s="1575"/>
      <c r="H2287" s="1578" t="e">
        <f t="shared" si="162"/>
        <v>#DIV/0!</v>
      </c>
    </row>
    <row r="2288" spans="1:8" ht="18" hidden="1" customHeight="1" thickBot="1">
      <c r="A2288" s="1246"/>
      <c r="B2288" s="1332"/>
      <c r="C2288" s="1671" t="s">
        <v>680</v>
      </c>
      <c r="D2288" s="1652" t="s">
        <v>506</v>
      </c>
      <c r="E2288" s="1295">
        <v>0</v>
      </c>
      <c r="F2288" s="1665"/>
      <c r="G2288" s="1575"/>
      <c r="H2288" s="1578" t="e">
        <f t="shared" si="162"/>
        <v>#DIV/0!</v>
      </c>
    </row>
    <row r="2289" spans="1:8" ht="16.5" hidden="1" customHeight="1" thickBot="1">
      <c r="A2289" s="1246"/>
      <c r="B2289" s="1332"/>
      <c r="C2289" s="1671" t="s">
        <v>679</v>
      </c>
      <c r="D2289" s="1652" t="s">
        <v>555</v>
      </c>
      <c r="E2289" s="1295">
        <v>0</v>
      </c>
      <c r="F2289" s="1665"/>
      <c r="G2289" s="1575"/>
      <c r="H2289" s="1578" t="e">
        <f t="shared" si="162"/>
        <v>#DIV/0!</v>
      </c>
    </row>
    <row r="2290" spans="1:8" ht="16.5" hidden="1" customHeight="1" thickBot="1">
      <c r="A2290" s="1246"/>
      <c r="B2290" s="1332"/>
      <c r="C2290" s="1443" t="s">
        <v>678</v>
      </c>
      <c r="D2290" s="1395" t="s">
        <v>553</v>
      </c>
      <c r="E2290" s="1295">
        <v>0</v>
      </c>
      <c r="F2290" s="1665"/>
      <c r="G2290" s="1575"/>
      <c r="H2290" s="1578" t="e">
        <f t="shared" si="162"/>
        <v>#DIV/0!</v>
      </c>
    </row>
    <row r="2291" spans="1:8" ht="18" hidden="1" customHeight="1" thickBot="1">
      <c r="A2291" s="1246"/>
      <c r="B2291" s="1332"/>
      <c r="C2291" s="1669" t="s">
        <v>677</v>
      </c>
      <c r="D2291" s="1672" t="s">
        <v>549</v>
      </c>
      <c r="E2291" s="1295">
        <v>0</v>
      </c>
      <c r="F2291" s="1665"/>
      <c r="G2291" s="1575"/>
      <c r="H2291" s="1578" t="e">
        <f t="shared" si="162"/>
        <v>#DIV/0!</v>
      </c>
    </row>
    <row r="2292" spans="1:8" ht="18" hidden="1" customHeight="1" thickBot="1">
      <c r="A2292" s="1246"/>
      <c r="B2292" s="1332"/>
      <c r="C2292" s="1443" t="s">
        <v>525</v>
      </c>
      <c r="D2292" s="1672" t="s">
        <v>504</v>
      </c>
      <c r="E2292" s="1295">
        <v>0</v>
      </c>
      <c r="F2292" s="1665"/>
      <c r="G2292" s="1575"/>
      <c r="H2292" s="1578" t="e">
        <f t="shared" si="162"/>
        <v>#DIV/0!</v>
      </c>
    </row>
    <row r="2293" spans="1:8" ht="18.75" hidden="1" customHeight="1" thickBot="1">
      <c r="A2293" s="1246"/>
      <c r="B2293" s="1332"/>
      <c r="C2293" s="1669" t="s">
        <v>524</v>
      </c>
      <c r="D2293" s="1672" t="s">
        <v>504</v>
      </c>
      <c r="E2293" s="1295">
        <v>0</v>
      </c>
      <c r="F2293" s="1665"/>
      <c r="G2293" s="1575"/>
      <c r="H2293" s="1578" t="e">
        <f t="shared" si="162"/>
        <v>#DIV/0!</v>
      </c>
    </row>
    <row r="2294" spans="1:8" ht="20.25" hidden="1" customHeight="1" thickBot="1">
      <c r="A2294" s="1246"/>
      <c r="B2294" s="1332"/>
      <c r="C2294" s="1443" t="s">
        <v>676</v>
      </c>
      <c r="D2294" s="1395" t="s">
        <v>547</v>
      </c>
      <c r="E2294" s="1295">
        <v>0</v>
      </c>
      <c r="F2294" s="1665"/>
      <c r="G2294" s="1575"/>
      <c r="H2294" s="1578" t="e">
        <f t="shared" si="162"/>
        <v>#DIV/0!</v>
      </c>
    </row>
    <row r="2295" spans="1:8" ht="19.5" hidden="1" customHeight="1" thickBot="1">
      <c r="A2295" s="1246"/>
      <c r="B2295" s="1332"/>
      <c r="C2295" s="1669" t="s">
        <v>675</v>
      </c>
      <c r="D2295" s="1668" t="s">
        <v>541</v>
      </c>
      <c r="E2295" s="1295">
        <v>0</v>
      </c>
      <c r="F2295" s="1665"/>
      <c r="G2295" s="1575"/>
      <c r="H2295" s="1578" t="e">
        <f t="shared" si="162"/>
        <v>#DIV/0!</v>
      </c>
    </row>
    <row r="2296" spans="1:8" ht="20.25" hidden="1" customHeight="1" thickBot="1">
      <c r="A2296" s="1246"/>
      <c r="B2296" s="1332"/>
      <c r="C2296" s="1443" t="s">
        <v>674</v>
      </c>
      <c r="D2296" s="1395" t="s">
        <v>535</v>
      </c>
      <c r="E2296" s="1295">
        <v>0</v>
      </c>
      <c r="F2296" s="1665"/>
      <c r="G2296" s="1575"/>
      <c r="H2296" s="1578" t="e">
        <f t="shared" si="162"/>
        <v>#DIV/0!</v>
      </c>
    </row>
    <row r="2297" spans="1:8" ht="19.5" hidden="1" customHeight="1" thickBot="1">
      <c r="A2297" s="1246"/>
      <c r="B2297" s="1332"/>
      <c r="C2297" s="1669" t="s">
        <v>673</v>
      </c>
      <c r="D2297" s="1668" t="s">
        <v>533</v>
      </c>
      <c r="E2297" s="1295">
        <v>0</v>
      </c>
      <c r="F2297" s="1665"/>
      <c r="G2297" s="1575"/>
      <c r="H2297" s="1578" t="e">
        <f t="shared" si="162"/>
        <v>#DIV/0!</v>
      </c>
    </row>
    <row r="2298" spans="1:8" ht="18.75" hidden="1" customHeight="1" thickBot="1">
      <c r="A2298" s="1246"/>
      <c r="B2298" s="1332"/>
      <c r="C2298" s="1443" t="s">
        <v>672</v>
      </c>
      <c r="D2298" s="1395" t="s">
        <v>671</v>
      </c>
      <c r="E2298" s="1295">
        <v>0</v>
      </c>
      <c r="F2298" s="1665"/>
      <c r="G2298" s="1575"/>
      <c r="H2298" s="1578" t="e">
        <f t="shared" si="162"/>
        <v>#DIV/0!</v>
      </c>
    </row>
    <row r="2299" spans="1:8" ht="15" hidden="1" customHeight="1" thickBot="1">
      <c r="A2299" s="1246"/>
      <c r="B2299" s="1332"/>
      <c r="C2299" s="5005"/>
      <c r="D2299" s="5006"/>
      <c r="E2299" s="1519"/>
      <c r="F2299" s="1665"/>
      <c r="G2299" s="1575"/>
      <c r="H2299" s="1578" t="e">
        <f t="shared" si="162"/>
        <v>#DIV/0!</v>
      </c>
    </row>
    <row r="2300" spans="1:8" ht="15" hidden="1" customHeight="1" thickBot="1">
      <c r="A2300" s="1246"/>
      <c r="B2300" s="1332"/>
      <c r="C2300" s="5007" t="s">
        <v>487</v>
      </c>
      <c r="D2300" s="5007"/>
      <c r="E2300" s="1364">
        <v>0</v>
      </c>
      <c r="F2300" s="1665"/>
      <c r="G2300" s="1575"/>
      <c r="H2300" s="1578" t="e">
        <f t="shared" si="162"/>
        <v>#DIV/0!</v>
      </c>
    </row>
    <row r="2301" spans="1:8" ht="18" hidden="1" customHeight="1" thickBot="1">
      <c r="A2301" s="1246"/>
      <c r="B2301" s="1332"/>
      <c r="C2301" s="4994" t="s">
        <v>486</v>
      </c>
      <c r="D2301" s="4994"/>
      <c r="E2301" s="1519">
        <v>0</v>
      </c>
      <c r="F2301" s="1665"/>
      <c r="G2301" s="1575"/>
      <c r="H2301" s="1578" t="e">
        <f t="shared" si="162"/>
        <v>#DIV/0!</v>
      </c>
    </row>
    <row r="2302" spans="1:8" ht="16.5" hidden="1" customHeight="1" thickBot="1">
      <c r="A2302" s="1246"/>
      <c r="B2302" s="1332"/>
      <c r="C2302" s="1671" t="s">
        <v>578</v>
      </c>
      <c r="D2302" s="1652" t="s">
        <v>576</v>
      </c>
      <c r="E2302" s="1519">
        <v>0</v>
      </c>
      <c r="F2302" s="1665"/>
      <c r="G2302" s="1575"/>
      <c r="H2302" s="1578" t="e">
        <f t="shared" si="162"/>
        <v>#DIV/0!</v>
      </c>
    </row>
    <row r="2303" spans="1:8" ht="18.75" hidden="1" customHeight="1" thickBot="1">
      <c r="A2303" s="1246"/>
      <c r="B2303" s="1332"/>
      <c r="C2303" s="1671" t="s">
        <v>670</v>
      </c>
      <c r="D2303" s="1652" t="s">
        <v>643</v>
      </c>
      <c r="E2303" s="1519">
        <v>0</v>
      </c>
      <c r="F2303" s="1665"/>
      <c r="G2303" s="1575"/>
      <c r="H2303" s="1578" t="e">
        <f t="shared" si="162"/>
        <v>#DIV/0!</v>
      </c>
    </row>
    <row r="2304" spans="1:8" ht="16.5" hidden="1" customHeight="1" thickBot="1">
      <c r="A2304" s="1246"/>
      <c r="B2304" s="1332"/>
      <c r="C2304" s="1671" t="s">
        <v>669</v>
      </c>
      <c r="D2304" s="1652" t="s">
        <v>643</v>
      </c>
      <c r="E2304" s="1519">
        <v>0</v>
      </c>
      <c r="F2304" s="1665"/>
      <c r="G2304" s="1575"/>
      <c r="H2304" s="1578" t="e">
        <f t="shared" si="162"/>
        <v>#DIV/0!</v>
      </c>
    </row>
    <row r="2305" spans="1:8" ht="15" hidden="1" customHeight="1" thickBot="1">
      <c r="A2305" s="1246"/>
      <c r="B2305" s="1332"/>
      <c r="C2305" s="4995"/>
      <c r="D2305" s="4996"/>
      <c r="E2305" s="1670"/>
      <c r="F2305" s="1665"/>
      <c r="G2305" s="1575"/>
      <c r="H2305" s="1578" t="e">
        <f t="shared" ref="H2305:H2319" si="163">G2305/F2305</f>
        <v>#DIV/0!</v>
      </c>
    </row>
    <row r="2306" spans="1:8" ht="16.5" hidden="1" customHeight="1" thickBot="1">
      <c r="A2306" s="1246"/>
      <c r="B2306" s="1332"/>
      <c r="C2306" s="4997" t="s">
        <v>580</v>
      </c>
      <c r="D2306" s="4998"/>
      <c r="E2306" s="1519">
        <v>0</v>
      </c>
      <c r="F2306" s="1665"/>
      <c r="G2306" s="1575"/>
      <c r="H2306" s="1578" t="e">
        <f t="shared" si="163"/>
        <v>#DIV/0!</v>
      </c>
    </row>
    <row r="2307" spans="1:8" ht="18.75" hidden="1" customHeight="1" thickBot="1">
      <c r="A2307" s="1246"/>
      <c r="B2307" s="1332"/>
      <c r="C2307" s="1669" t="s">
        <v>578</v>
      </c>
      <c r="D2307" s="1668" t="s">
        <v>576</v>
      </c>
      <c r="E2307" s="1519">
        <v>0</v>
      </c>
      <c r="F2307" s="1665"/>
      <c r="G2307" s="1575"/>
      <c r="H2307" s="1578" t="e">
        <f t="shared" si="163"/>
        <v>#DIV/0!</v>
      </c>
    </row>
    <row r="2308" spans="1:8" ht="18" hidden="1" customHeight="1" thickBot="1">
      <c r="A2308" s="1246"/>
      <c r="B2308" s="1332"/>
      <c r="C2308" s="1443" t="s">
        <v>670</v>
      </c>
      <c r="D2308" s="1395" t="s">
        <v>643</v>
      </c>
      <c r="E2308" s="1519">
        <v>0</v>
      </c>
      <c r="F2308" s="1665"/>
      <c r="G2308" s="1575"/>
      <c r="H2308" s="1578" t="e">
        <f t="shared" si="163"/>
        <v>#DIV/0!</v>
      </c>
    </row>
    <row r="2309" spans="1:8" ht="17.25" hidden="1" customHeight="1" thickBot="1">
      <c r="A2309" s="1246"/>
      <c r="B2309" s="1332"/>
      <c r="C2309" s="1667" t="s">
        <v>669</v>
      </c>
      <c r="D2309" s="1666" t="s">
        <v>643</v>
      </c>
      <c r="E2309" s="1519">
        <v>0</v>
      </c>
      <c r="F2309" s="1665"/>
      <c r="G2309" s="1575"/>
      <c r="H2309" s="1664" t="e">
        <f t="shared" si="163"/>
        <v>#DIV/0!</v>
      </c>
    </row>
    <row r="2310" spans="1:8" s="1421" customFormat="1" ht="15.75" customHeight="1" thickBot="1">
      <c r="A2310" s="1246"/>
      <c r="B2310" s="1259" t="s">
        <v>668</v>
      </c>
      <c r="C2310" s="1340"/>
      <c r="D2310" s="1339" t="s">
        <v>368</v>
      </c>
      <c r="E2310" s="1316">
        <f>SUM(E2311)</f>
        <v>1596000</v>
      </c>
      <c r="F2310" s="1316">
        <f>SUM(F2311)</f>
        <v>1995946</v>
      </c>
      <c r="G2310" s="1315">
        <f>SUM(G2311)</f>
        <v>1994885.9799999997</v>
      </c>
      <c r="H2310" s="1254">
        <f t="shared" si="163"/>
        <v>0.99946891348763933</v>
      </c>
    </row>
    <row r="2311" spans="1:8" s="1421" customFormat="1" ht="15.75" customHeight="1">
      <c r="A2311" s="1246"/>
      <c r="B2311" s="1332"/>
      <c r="C2311" s="4904" t="s">
        <v>490</v>
      </c>
      <c r="D2311" s="4904"/>
      <c r="E2311" s="1253">
        <f>SUM(E2312,E2338)</f>
        <v>1596000</v>
      </c>
      <c r="F2311" s="1253">
        <f>SUM(F2312,F2338)</f>
        <v>1995946</v>
      </c>
      <c r="G2311" s="1252">
        <f>SUM(G2312,G2338)</f>
        <v>1994885.9799999997</v>
      </c>
      <c r="H2311" s="1237">
        <f t="shared" si="163"/>
        <v>0.99946891348763933</v>
      </c>
    </row>
    <row r="2312" spans="1:8" s="1421" customFormat="1" ht="15.75" customHeight="1">
      <c r="A2312" s="1246"/>
      <c r="B2312" s="1332"/>
      <c r="C2312" s="4999" t="s">
        <v>514</v>
      </c>
      <c r="D2312" s="4999"/>
      <c r="E2312" s="1519">
        <f>SUM(E2313,E2321)</f>
        <v>1591867</v>
      </c>
      <c r="F2312" s="1519">
        <f>SUM(F2313,F2321)</f>
        <v>1992520</v>
      </c>
      <c r="G2312" s="1518">
        <f>SUM(G2313,G2321)</f>
        <v>1991463.6999999997</v>
      </c>
      <c r="H2312" s="1517">
        <f t="shared" si="163"/>
        <v>0.99946986730371579</v>
      </c>
    </row>
    <row r="2313" spans="1:8" s="1421" customFormat="1" ht="15.75" customHeight="1">
      <c r="A2313" s="1246"/>
      <c r="B2313" s="1332"/>
      <c r="C2313" s="4900" t="s">
        <v>513</v>
      </c>
      <c r="D2313" s="4900"/>
      <c r="E2313" s="1538">
        <f>SUM(E2314:E2319)</f>
        <v>1309501</v>
      </c>
      <c r="F2313" s="1538">
        <f>SUM(F2314:F2319)</f>
        <v>1692830</v>
      </c>
      <c r="G2313" s="1537">
        <f>SUM(G2314:G2319)</f>
        <v>1691785.8499999999</v>
      </c>
      <c r="H2313" s="1536">
        <f t="shared" si="163"/>
        <v>0.99938319264190723</v>
      </c>
    </row>
    <row r="2314" spans="1:8" s="1421" customFormat="1" ht="15.75" customHeight="1">
      <c r="A2314" s="1246"/>
      <c r="B2314" s="1332"/>
      <c r="C2314" s="1653" t="s">
        <v>566</v>
      </c>
      <c r="D2314" s="1652" t="s">
        <v>565</v>
      </c>
      <c r="E2314" s="1651">
        <v>1005494</v>
      </c>
      <c r="F2314" s="1650">
        <v>1335210</v>
      </c>
      <c r="G2314" s="1649">
        <v>1335180.82</v>
      </c>
      <c r="H2314" s="1648">
        <f t="shared" si="163"/>
        <v>0.99997814575984312</v>
      </c>
    </row>
    <row r="2315" spans="1:8" s="1421" customFormat="1" ht="15.75" customHeight="1">
      <c r="A2315" s="1246"/>
      <c r="B2315" s="1332"/>
      <c r="C2315" s="1653" t="s">
        <v>564</v>
      </c>
      <c r="D2315" s="1652" t="s">
        <v>563</v>
      </c>
      <c r="E2315" s="1651">
        <v>86963</v>
      </c>
      <c r="F2315" s="1650">
        <v>82451</v>
      </c>
      <c r="G2315" s="1649">
        <v>82450.039999999994</v>
      </c>
      <c r="H2315" s="1648">
        <f t="shared" si="163"/>
        <v>0.99998835672096142</v>
      </c>
    </row>
    <row r="2316" spans="1:8" s="1421" customFormat="1" ht="15.75" customHeight="1">
      <c r="A2316" s="1246"/>
      <c r="B2316" s="1332"/>
      <c r="C2316" s="1653" t="s">
        <v>512</v>
      </c>
      <c r="D2316" s="1652" t="s">
        <v>511</v>
      </c>
      <c r="E2316" s="1651">
        <v>184831</v>
      </c>
      <c r="F2316" s="1650">
        <v>238686</v>
      </c>
      <c r="G2316" s="1649">
        <v>238441.39</v>
      </c>
      <c r="H2316" s="1648">
        <f t="shared" si="163"/>
        <v>0.99897518078144509</v>
      </c>
    </row>
    <row r="2317" spans="1:8" s="1421" customFormat="1" ht="16.5" customHeight="1">
      <c r="A2317" s="1246"/>
      <c r="B2317" s="1332"/>
      <c r="C2317" s="1653" t="s">
        <v>510</v>
      </c>
      <c r="D2317" s="1652" t="s">
        <v>509</v>
      </c>
      <c r="E2317" s="1651">
        <v>26638</v>
      </c>
      <c r="F2317" s="1650">
        <v>31548</v>
      </c>
      <c r="G2317" s="1649">
        <v>31106.16</v>
      </c>
      <c r="H2317" s="1648">
        <f t="shared" si="163"/>
        <v>0.98599467478128566</v>
      </c>
    </row>
    <row r="2318" spans="1:8" ht="15.75" hidden="1" customHeight="1">
      <c r="A2318" s="1246"/>
      <c r="B2318" s="1332"/>
      <c r="C2318" s="1663" t="s">
        <v>522</v>
      </c>
      <c r="D2318" s="1662" t="s">
        <v>521</v>
      </c>
      <c r="E2318" s="1651">
        <v>0</v>
      </c>
      <c r="F2318" s="1650"/>
      <c r="G2318" s="1649"/>
      <c r="H2318" s="1648" t="e">
        <f t="shared" si="163"/>
        <v>#DIV/0!</v>
      </c>
    </row>
    <row r="2319" spans="1:8" s="1421" customFormat="1" ht="15.75" customHeight="1">
      <c r="A2319" s="1246"/>
      <c r="B2319" s="1332"/>
      <c r="C2319" s="1661" t="s">
        <v>562</v>
      </c>
      <c r="D2319" s="1660" t="s">
        <v>561</v>
      </c>
      <c r="E2319" s="1651">
        <v>5575</v>
      </c>
      <c r="F2319" s="1650">
        <v>4935</v>
      </c>
      <c r="G2319" s="1649">
        <v>4607.4399999999996</v>
      </c>
      <c r="H2319" s="1648">
        <f t="shared" si="163"/>
        <v>0.93362512664640318</v>
      </c>
    </row>
    <row r="2320" spans="1:8" ht="15.75" customHeight="1">
      <c r="A2320" s="1246"/>
      <c r="B2320" s="1332"/>
      <c r="C2320" s="1385"/>
      <c r="D2320" s="1385"/>
      <c r="E2320" s="1235"/>
      <c r="F2320" s="1659"/>
      <c r="G2320" s="1658"/>
      <c r="H2320" s="1657"/>
    </row>
    <row r="2321" spans="1:8" s="1421" customFormat="1" ht="15.75" customHeight="1">
      <c r="A2321" s="1246"/>
      <c r="B2321" s="1332"/>
      <c r="C2321" s="5000" t="s">
        <v>508</v>
      </c>
      <c r="D2321" s="5000"/>
      <c r="E2321" s="1656">
        <f>SUM(E2322:E2336)</f>
        <v>282366</v>
      </c>
      <c r="F2321" s="1656">
        <f>SUM(F2322:F2336)</f>
        <v>299690</v>
      </c>
      <c r="G2321" s="1655">
        <f>SUM(G2322:G2336)</f>
        <v>299677.84999999998</v>
      </c>
      <c r="H2321" s="1654">
        <f t="shared" ref="H2321:H2336" si="164">G2321/F2321</f>
        <v>0.99995945810671016</v>
      </c>
    </row>
    <row r="2322" spans="1:8" s="1421" customFormat="1" ht="15.75" customHeight="1">
      <c r="A2322" s="1246"/>
      <c r="B2322" s="1332"/>
      <c r="C2322" s="1653" t="s">
        <v>667</v>
      </c>
      <c r="D2322" s="1652" t="s">
        <v>666</v>
      </c>
      <c r="E2322" s="1651">
        <v>3113</v>
      </c>
      <c r="F2322" s="1650">
        <v>1253</v>
      </c>
      <c r="G2322" s="1649">
        <v>1249.57</v>
      </c>
      <c r="H2322" s="1648">
        <f t="shared" si="164"/>
        <v>0.99726256983240213</v>
      </c>
    </row>
    <row r="2323" spans="1:8" s="1421" customFormat="1" ht="15.75" customHeight="1">
      <c r="A2323" s="1246"/>
      <c r="B2323" s="1332"/>
      <c r="C2323" s="1653" t="s">
        <v>507</v>
      </c>
      <c r="D2323" s="1652" t="s">
        <v>506</v>
      </c>
      <c r="E2323" s="1651">
        <v>80339</v>
      </c>
      <c r="F2323" s="1650">
        <v>94540</v>
      </c>
      <c r="G2323" s="1649">
        <v>94539.78</v>
      </c>
      <c r="H2323" s="1648">
        <f t="shared" si="164"/>
        <v>0.99999767294266972</v>
      </c>
    </row>
    <row r="2324" spans="1:8" s="1421" customFormat="1" ht="15.75" customHeight="1">
      <c r="A2324" s="1246"/>
      <c r="B2324" s="1332"/>
      <c r="C2324" s="1653" t="s">
        <v>558</v>
      </c>
      <c r="D2324" s="1652" t="s">
        <v>557</v>
      </c>
      <c r="E2324" s="1651">
        <v>4500</v>
      </c>
      <c r="F2324" s="1650">
        <v>3423</v>
      </c>
      <c r="G2324" s="1649">
        <v>3422.79</v>
      </c>
      <c r="H2324" s="1648">
        <f t="shared" si="164"/>
        <v>0.99993865030674844</v>
      </c>
    </row>
    <row r="2325" spans="1:8" s="1421" customFormat="1" ht="15.75" customHeight="1">
      <c r="A2325" s="1246"/>
      <c r="B2325" s="1332"/>
      <c r="C2325" s="1653" t="s">
        <v>556</v>
      </c>
      <c r="D2325" s="1652" t="s">
        <v>555</v>
      </c>
      <c r="E2325" s="1651">
        <v>4240</v>
      </c>
      <c r="F2325" s="1650">
        <v>3740</v>
      </c>
      <c r="G2325" s="1649">
        <v>3739.16</v>
      </c>
      <c r="H2325" s="1648">
        <f t="shared" si="164"/>
        <v>0.99977540106951868</v>
      </c>
    </row>
    <row r="2326" spans="1:8" s="1421" customFormat="1" ht="15.75" customHeight="1">
      <c r="A2326" s="1246"/>
      <c r="B2326" s="1332"/>
      <c r="C2326" s="1653" t="s">
        <v>554</v>
      </c>
      <c r="D2326" s="1652" t="s">
        <v>553</v>
      </c>
      <c r="E2326" s="1651">
        <v>24040</v>
      </c>
      <c r="F2326" s="1650">
        <v>23977</v>
      </c>
      <c r="G2326" s="1649">
        <v>23976.68</v>
      </c>
      <c r="H2326" s="1648">
        <f t="shared" si="164"/>
        <v>0.99998665387663177</v>
      </c>
    </row>
    <row r="2327" spans="1:8" s="1421" customFormat="1" ht="15.75" customHeight="1">
      <c r="A2327" s="1246"/>
      <c r="B2327" s="1332"/>
      <c r="C2327" s="1653" t="s">
        <v>552</v>
      </c>
      <c r="D2327" s="1652" t="s">
        <v>551</v>
      </c>
      <c r="E2327" s="1651">
        <v>9061</v>
      </c>
      <c r="F2327" s="1650">
        <v>7449</v>
      </c>
      <c r="G2327" s="1649">
        <v>7448.47</v>
      </c>
      <c r="H2327" s="1648">
        <f t="shared" si="164"/>
        <v>0.99992884951000138</v>
      </c>
    </row>
    <row r="2328" spans="1:8" s="1421" customFormat="1" ht="15.75" customHeight="1">
      <c r="A2328" s="1246"/>
      <c r="B2328" s="1332"/>
      <c r="C2328" s="1653" t="s">
        <v>550</v>
      </c>
      <c r="D2328" s="1652" t="s">
        <v>549</v>
      </c>
      <c r="E2328" s="1651">
        <v>2110</v>
      </c>
      <c r="F2328" s="1650">
        <v>1344</v>
      </c>
      <c r="G2328" s="1649">
        <v>1343.5</v>
      </c>
      <c r="H2328" s="1648">
        <f t="shared" si="164"/>
        <v>0.99962797619047616</v>
      </c>
    </row>
    <row r="2329" spans="1:8" s="1421" customFormat="1" ht="15.75" customHeight="1">
      <c r="A2329" s="1246"/>
      <c r="B2329" s="1332"/>
      <c r="C2329" s="1653" t="s">
        <v>505</v>
      </c>
      <c r="D2329" s="1652" t="s">
        <v>504</v>
      </c>
      <c r="E2329" s="1651">
        <v>75957</v>
      </c>
      <c r="F2329" s="1650">
        <v>93301</v>
      </c>
      <c r="G2329" s="1649">
        <v>93300.93</v>
      </c>
      <c r="H2329" s="1648">
        <f t="shared" si="164"/>
        <v>0.99999924974008847</v>
      </c>
    </row>
    <row r="2330" spans="1:8" s="1421" customFormat="1" ht="15.75" customHeight="1">
      <c r="A2330" s="1368"/>
      <c r="B2330" s="1303"/>
      <c r="C2330" s="1647" t="s">
        <v>548</v>
      </c>
      <c r="D2330" s="1646" t="s">
        <v>665</v>
      </c>
      <c r="E2330" s="1519">
        <v>4601</v>
      </c>
      <c r="F2330" s="1605">
        <v>3519</v>
      </c>
      <c r="G2330" s="1512">
        <v>3518.84</v>
      </c>
      <c r="H2330" s="1517">
        <f t="shared" si="164"/>
        <v>0.99995453253765276</v>
      </c>
    </row>
    <row r="2331" spans="1:8" s="1421" customFormat="1" ht="15.75" customHeight="1">
      <c r="A2331" s="1246"/>
      <c r="B2331" s="1235"/>
      <c r="C2331" s="1443" t="s">
        <v>542</v>
      </c>
      <c r="D2331" s="1395" t="s">
        <v>541</v>
      </c>
      <c r="E2331" s="1295">
        <v>6804</v>
      </c>
      <c r="F2331" s="1363">
        <v>4021</v>
      </c>
      <c r="G2331" s="1362">
        <v>4020.81</v>
      </c>
      <c r="H2331" s="1208">
        <f t="shared" si="164"/>
        <v>0.99995274807261869</v>
      </c>
    </row>
    <row r="2332" spans="1:8" s="1421" customFormat="1" ht="15.75" customHeight="1">
      <c r="A2332" s="1246"/>
      <c r="B2332" s="1235"/>
      <c r="C2332" s="1645" t="s">
        <v>538</v>
      </c>
      <c r="D2332" s="1644" t="s">
        <v>537</v>
      </c>
      <c r="E2332" s="1519">
        <v>3319</v>
      </c>
      <c r="F2332" s="1605">
        <v>3303</v>
      </c>
      <c r="G2332" s="1512">
        <v>3299.26</v>
      </c>
      <c r="H2332" s="1517">
        <f t="shared" si="164"/>
        <v>0.99886769603390868</v>
      </c>
    </row>
    <row r="2333" spans="1:8" s="1421" customFormat="1" ht="15.75" customHeight="1">
      <c r="A2333" s="1246"/>
      <c r="B2333" s="1235"/>
      <c r="C2333" s="1643" t="s">
        <v>536</v>
      </c>
      <c r="D2333" s="1642" t="s">
        <v>535</v>
      </c>
      <c r="E2333" s="1519">
        <v>31597</v>
      </c>
      <c r="F2333" s="1605">
        <v>31944</v>
      </c>
      <c r="G2333" s="1512">
        <v>31943.22</v>
      </c>
      <c r="H2333" s="1517">
        <f t="shared" si="164"/>
        <v>0.99997558226897076</v>
      </c>
    </row>
    <row r="2334" spans="1:8" s="1421" customFormat="1" ht="15.75" customHeight="1">
      <c r="A2334" s="1246"/>
      <c r="B2334" s="1235"/>
      <c r="C2334" s="1643" t="s">
        <v>534</v>
      </c>
      <c r="D2334" s="1642" t="s">
        <v>533</v>
      </c>
      <c r="E2334" s="1519">
        <v>4234</v>
      </c>
      <c r="F2334" s="1605">
        <v>4086</v>
      </c>
      <c r="G2334" s="1512">
        <v>4085.19</v>
      </c>
      <c r="H2334" s="1517">
        <f t="shared" si="164"/>
        <v>0.99980176211453742</v>
      </c>
    </row>
    <row r="2335" spans="1:8" s="1421" customFormat="1" ht="15.75" customHeight="1">
      <c r="A2335" s="1246"/>
      <c r="B2335" s="1235"/>
      <c r="C2335" s="1641" t="s">
        <v>664</v>
      </c>
      <c r="D2335" s="1642" t="s">
        <v>663</v>
      </c>
      <c r="E2335" s="1519">
        <v>3851</v>
      </c>
      <c r="F2335" s="1605">
        <v>3826</v>
      </c>
      <c r="G2335" s="1512">
        <v>3825.85</v>
      </c>
      <c r="H2335" s="1517">
        <f t="shared" si="164"/>
        <v>0.99996079456351283</v>
      </c>
    </row>
    <row r="2336" spans="1:8" s="1421" customFormat="1" ht="16.5" customHeight="1">
      <c r="A2336" s="1246"/>
      <c r="B2336" s="1235"/>
      <c r="C2336" s="1641" t="s">
        <v>532</v>
      </c>
      <c r="D2336" s="1547" t="s">
        <v>662</v>
      </c>
      <c r="E2336" s="1519">
        <v>24600</v>
      </c>
      <c r="F2336" s="1504">
        <v>19964</v>
      </c>
      <c r="G2336" s="1512">
        <v>19963.8</v>
      </c>
      <c r="H2336" s="1517">
        <f t="shared" si="164"/>
        <v>0.99998998196754152</v>
      </c>
    </row>
    <row r="2337" spans="1:8" ht="15.75" customHeight="1">
      <c r="A2337" s="1246"/>
      <c r="B2337" s="1235"/>
      <c r="C2337" s="1385"/>
      <c r="D2337" s="1385"/>
      <c r="E2337" s="1235"/>
      <c r="F2337" s="1640"/>
      <c r="G2337" s="1575"/>
      <c r="H2337" s="1578"/>
    </row>
    <row r="2338" spans="1:8" s="1421" customFormat="1" ht="15.75" customHeight="1">
      <c r="A2338" s="1246"/>
      <c r="B2338" s="1235"/>
      <c r="C2338" s="4985" t="s">
        <v>498</v>
      </c>
      <c r="D2338" s="4985"/>
      <c r="E2338" s="1519">
        <f>SUM(E2339)</f>
        <v>4133</v>
      </c>
      <c r="F2338" s="1519">
        <f>SUM(F2339)</f>
        <v>3426</v>
      </c>
      <c r="G2338" s="1518">
        <f>SUM(G2339)</f>
        <v>3422.28</v>
      </c>
      <c r="H2338" s="1517">
        <f t="shared" ref="H2338:H2344" si="165">G2338/F2338</f>
        <v>0.99891418563922951</v>
      </c>
    </row>
    <row r="2339" spans="1:8" s="1421" customFormat="1" ht="15.75" customHeight="1" thickBot="1">
      <c r="A2339" s="1246"/>
      <c r="B2339" s="1231"/>
      <c r="C2339" s="1639" t="s">
        <v>530</v>
      </c>
      <c r="D2339" s="1638" t="s">
        <v>529</v>
      </c>
      <c r="E2339" s="1228">
        <v>4133</v>
      </c>
      <c r="F2339" s="1227">
        <v>3426</v>
      </c>
      <c r="G2339" s="1226">
        <v>3422.28</v>
      </c>
      <c r="H2339" s="1199">
        <f t="shared" si="165"/>
        <v>0.99891418563922951</v>
      </c>
    </row>
    <row r="2340" spans="1:8" s="1421" customFormat="1" ht="15.75" customHeight="1" thickBot="1">
      <c r="A2340" s="1332"/>
      <c r="B2340" s="1259" t="s">
        <v>661</v>
      </c>
      <c r="C2340" s="1340"/>
      <c r="D2340" s="1339" t="s">
        <v>660</v>
      </c>
      <c r="E2340" s="1316">
        <f>SUM(E2341)</f>
        <v>4391833</v>
      </c>
      <c r="F2340" s="1316">
        <f>SUM(F2341)</f>
        <v>4391833</v>
      </c>
      <c r="G2340" s="1315">
        <f>SUM(G2341)</f>
        <v>4243990.0599999996</v>
      </c>
      <c r="H2340" s="1254">
        <f t="shared" si="165"/>
        <v>0.96633684841841649</v>
      </c>
    </row>
    <row r="2341" spans="1:8" s="1421" customFormat="1" ht="15.75" customHeight="1">
      <c r="A2341" s="1246"/>
      <c r="B2341" s="1235"/>
      <c r="C2341" s="4904" t="s">
        <v>490</v>
      </c>
      <c r="D2341" s="4904"/>
      <c r="E2341" s="1253">
        <f>SUM(E2342,E2346)</f>
        <v>4391833</v>
      </c>
      <c r="F2341" s="1253">
        <f>SUM(F2342,F2346)</f>
        <v>4391833</v>
      </c>
      <c r="G2341" s="1252">
        <f>SUM(G2342,G2346)</f>
        <v>4243990.0599999996</v>
      </c>
      <c r="H2341" s="1237">
        <f t="shared" si="165"/>
        <v>0.96633684841841649</v>
      </c>
    </row>
    <row r="2342" spans="1:8" s="1421" customFormat="1" ht="15.75" customHeight="1">
      <c r="A2342" s="1246"/>
      <c r="B2342" s="1235"/>
      <c r="C2342" s="4986" t="s">
        <v>514</v>
      </c>
      <c r="D2342" s="4986"/>
      <c r="E2342" s="1637">
        <f t="shared" ref="E2342:G2343" si="166">SUM(E2343)</f>
        <v>1071</v>
      </c>
      <c r="F2342" s="1637">
        <f t="shared" si="166"/>
        <v>1071</v>
      </c>
      <c r="G2342" s="1636">
        <f t="shared" si="166"/>
        <v>1071</v>
      </c>
      <c r="H2342" s="1635">
        <f t="shared" si="165"/>
        <v>1</v>
      </c>
    </row>
    <row r="2343" spans="1:8" s="1421" customFormat="1" ht="15.75" customHeight="1">
      <c r="A2343" s="1246"/>
      <c r="B2343" s="1235"/>
      <c r="C2343" s="4987" t="s">
        <v>508</v>
      </c>
      <c r="D2343" s="4987"/>
      <c r="E2343" s="1634">
        <f t="shared" si="166"/>
        <v>1071</v>
      </c>
      <c r="F2343" s="1634">
        <f t="shared" si="166"/>
        <v>1071</v>
      </c>
      <c r="G2343" s="1633">
        <f t="shared" si="166"/>
        <v>1071</v>
      </c>
      <c r="H2343" s="1632">
        <f t="shared" si="165"/>
        <v>1</v>
      </c>
    </row>
    <row r="2344" spans="1:8" s="1421" customFormat="1" ht="15.75" customHeight="1">
      <c r="A2344" s="1246"/>
      <c r="B2344" s="1235"/>
      <c r="C2344" s="1610" t="s">
        <v>507</v>
      </c>
      <c r="D2344" s="1609" t="s">
        <v>506</v>
      </c>
      <c r="E2344" s="1519">
        <v>1071</v>
      </c>
      <c r="F2344" s="1504">
        <v>1071</v>
      </c>
      <c r="G2344" s="1512">
        <v>1071</v>
      </c>
      <c r="H2344" s="1517">
        <f t="shared" si="165"/>
        <v>1</v>
      </c>
    </row>
    <row r="2345" spans="1:8" s="1421" customFormat="1">
      <c r="A2345" s="1246"/>
      <c r="B2345" s="1235"/>
      <c r="C2345" s="4988"/>
      <c r="D2345" s="4989"/>
      <c r="E2345" s="1519"/>
      <c r="F2345" s="1504"/>
      <c r="G2345" s="1512"/>
      <c r="H2345" s="1517"/>
    </row>
    <row r="2346" spans="1:8" s="1421" customFormat="1" ht="16.5" customHeight="1">
      <c r="A2346" s="1332"/>
      <c r="B2346" s="1235"/>
      <c r="C2346" s="4990" t="s">
        <v>489</v>
      </c>
      <c r="D2346" s="4991"/>
      <c r="E2346" s="1519">
        <f>SUM(E2347)</f>
        <v>4390762</v>
      </c>
      <c r="F2346" s="1519">
        <f>SUM(F2347)</f>
        <v>4390762</v>
      </c>
      <c r="G2346" s="1518">
        <f>SUM(G2347)</f>
        <v>4242919.0599999996</v>
      </c>
      <c r="H2346" s="1517">
        <f t="shared" ref="H2346:H2371" si="167">G2346/F2346</f>
        <v>0.96632863726159601</v>
      </c>
    </row>
    <row r="2347" spans="1:8" s="1421" customFormat="1" ht="51.75" thickBot="1">
      <c r="A2347" s="1232"/>
      <c r="B2347" s="1231"/>
      <c r="C2347" s="1630" t="s">
        <v>108</v>
      </c>
      <c r="D2347" s="1229" t="s">
        <v>502</v>
      </c>
      <c r="E2347" s="1629">
        <v>4390762</v>
      </c>
      <c r="F2347" s="1227">
        <v>4390762</v>
      </c>
      <c r="G2347" s="1226">
        <v>4242919.0599999996</v>
      </c>
      <c r="H2347" s="1199">
        <f t="shared" si="167"/>
        <v>0.96632863726159601</v>
      </c>
    </row>
    <row r="2348" spans="1:8" ht="53.25" hidden="1" customHeight="1">
      <c r="A2348" s="1413"/>
      <c r="B2348" s="1321"/>
      <c r="C2348" s="1628" t="s">
        <v>46</v>
      </c>
      <c r="D2348" s="1459" t="s">
        <v>79</v>
      </c>
      <c r="E2348" s="1419">
        <v>0</v>
      </c>
      <c r="F2348" s="1418"/>
      <c r="G2348" s="1417"/>
      <c r="H2348" s="1416" t="e">
        <f t="shared" si="167"/>
        <v>#DIV/0!</v>
      </c>
    </row>
    <row r="2349" spans="1:8" ht="17.25" hidden="1" customHeight="1" thickBot="1">
      <c r="A2349" s="1413"/>
      <c r="B2349" s="1321"/>
      <c r="C2349" s="1627" t="s">
        <v>92</v>
      </c>
      <c r="D2349" s="1626" t="s">
        <v>659</v>
      </c>
      <c r="E2349" s="1466">
        <v>0</v>
      </c>
      <c r="F2349" s="1625"/>
      <c r="G2349" s="1624"/>
      <c r="H2349" s="1623" t="e">
        <f t="shared" si="167"/>
        <v>#DIV/0!</v>
      </c>
    </row>
    <row r="2350" spans="1:8" s="1225" customFormat="1" ht="17.100000000000001" customHeight="1" thickBot="1">
      <c r="A2350" s="1622" t="s">
        <v>658</v>
      </c>
      <c r="B2350" s="1621"/>
      <c r="C2350" s="1620"/>
      <c r="D2350" s="1619" t="s">
        <v>657</v>
      </c>
      <c r="E2350" s="1618">
        <f>SUM(E2358,E2365,E2380,E2394,E2410,E2421,E2432,E2443)</f>
        <v>849123</v>
      </c>
      <c r="F2350" s="1618">
        <f>SUM(F2358,F2365,F2380,F2394,F2410,F2421,F2432,F2443)</f>
        <v>1721992</v>
      </c>
      <c r="G2350" s="1617">
        <f>SUM(G2358,G2365,G2380,G2394,G2410,G2421,G2432,G2443)</f>
        <v>1640600.82</v>
      </c>
      <c r="H2350" s="1222">
        <f t="shared" si="167"/>
        <v>0.9527342868027262</v>
      </c>
    </row>
    <row r="2351" spans="1:8" s="1225" customFormat="1" ht="17.100000000000001" hidden="1" customHeight="1" thickBot="1">
      <c r="A2351" s="1246"/>
      <c r="B2351" s="1259" t="s">
        <v>656</v>
      </c>
      <c r="C2351" s="1340"/>
      <c r="D2351" s="1339" t="s">
        <v>655</v>
      </c>
      <c r="E2351" s="1316">
        <v>0</v>
      </c>
      <c r="F2351" s="1408">
        <v>0</v>
      </c>
      <c r="G2351" s="1407">
        <v>0</v>
      </c>
      <c r="H2351" s="1406" t="e">
        <f t="shared" si="167"/>
        <v>#DIV/0!</v>
      </c>
    </row>
    <row r="2352" spans="1:8" s="1225" customFormat="1" ht="17.100000000000001" hidden="1" customHeight="1" thickBot="1">
      <c r="A2352" s="1246"/>
      <c r="B2352" s="1332"/>
      <c r="C2352" s="4884" t="s">
        <v>490</v>
      </c>
      <c r="D2352" s="4949"/>
      <c r="E2352" s="1253">
        <v>0</v>
      </c>
      <c r="F2352" s="1581">
        <v>0</v>
      </c>
      <c r="G2352" s="1616">
        <v>0</v>
      </c>
      <c r="H2352" s="1615" t="e">
        <f t="shared" si="167"/>
        <v>#DIV/0!</v>
      </c>
    </row>
    <row r="2353" spans="1:8" s="1225" customFormat="1" ht="17.100000000000001" hidden="1" customHeight="1" thickBot="1">
      <c r="A2353" s="1246"/>
      <c r="B2353" s="1332"/>
      <c r="C2353" s="4986" t="s">
        <v>514</v>
      </c>
      <c r="D2353" s="4986"/>
      <c r="E2353" s="1519">
        <v>0</v>
      </c>
      <c r="F2353" s="1579">
        <v>0</v>
      </c>
      <c r="G2353" s="1614">
        <v>0</v>
      </c>
      <c r="H2353" s="1615" t="e">
        <f t="shared" si="167"/>
        <v>#DIV/0!</v>
      </c>
    </row>
    <row r="2354" spans="1:8" s="1225" customFormat="1" ht="17.100000000000001" hidden="1" customHeight="1" thickBot="1">
      <c r="A2354" s="1246"/>
      <c r="B2354" s="1332"/>
      <c r="C2354" s="4900" t="s">
        <v>513</v>
      </c>
      <c r="D2354" s="4900"/>
      <c r="E2354" s="1519">
        <v>0</v>
      </c>
      <c r="F2354" s="1579">
        <v>0</v>
      </c>
      <c r="G2354" s="1614">
        <v>0</v>
      </c>
      <c r="H2354" s="1615" t="e">
        <f t="shared" si="167"/>
        <v>#DIV/0!</v>
      </c>
    </row>
    <row r="2355" spans="1:8" s="1225" customFormat="1" ht="17.100000000000001" hidden="1" customHeight="1" thickBot="1">
      <c r="A2355" s="1246"/>
      <c r="B2355" s="1332"/>
      <c r="C2355" s="1610" t="s">
        <v>566</v>
      </c>
      <c r="D2355" s="1609" t="s">
        <v>565</v>
      </c>
      <c r="E2355" s="1519">
        <v>0</v>
      </c>
      <c r="F2355" s="1579">
        <v>0</v>
      </c>
      <c r="G2355" s="1614">
        <v>0</v>
      </c>
      <c r="H2355" s="1615" t="e">
        <f t="shared" si="167"/>
        <v>#DIV/0!</v>
      </c>
    </row>
    <row r="2356" spans="1:8" s="1225" customFormat="1" ht="17.100000000000001" hidden="1" customHeight="1" thickBot="1">
      <c r="A2356" s="1246"/>
      <c r="B2356" s="1332"/>
      <c r="C2356" s="1610" t="s">
        <v>512</v>
      </c>
      <c r="D2356" s="1609" t="s">
        <v>511</v>
      </c>
      <c r="E2356" s="1519">
        <v>0</v>
      </c>
      <c r="F2356" s="1579">
        <v>0</v>
      </c>
      <c r="G2356" s="1614">
        <v>0</v>
      </c>
      <c r="H2356" s="1615" t="e">
        <f t="shared" si="167"/>
        <v>#DIV/0!</v>
      </c>
    </row>
    <row r="2357" spans="1:8" s="1225" customFormat="1" ht="17.100000000000001" hidden="1" customHeight="1" thickBot="1">
      <c r="A2357" s="1246"/>
      <c r="B2357" s="1332"/>
      <c r="C2357" s="1610" t="s">
        <v>510</v>
      </c>
      <c r="D2357" s="1609" t="s">
        <v>638</v>
      </c>
      <c r="E2357" s="1519">
        <v>0</v>
      </c>
      <c r="F2357" s="1579">
        <v>0</v>
      </c>
      <c r="G2357" s="1614">
        <v>0</v>
      </c>
      <c r="H2357" s="1613" t="e">
        <f t="shared" si="167"/>
        <v>#DIV/0!</v>
      </c>
    </row>
    <row r="2358" spans="1:8" s="1225" customFormat="1" ht="17.100000000000001" customHeight="1" thickBot="1">
      <c r="A2358" s="1333"/>
      <c r="B2358" s="1259" t="s">
        <v>654</v>
      </c>
      <c r="C2358" s="1340"/>
      <c r="D2358" s="1339" t="s">
        <v>653</v>
      </c>
      <c r="E2358" s="1316">
        <f>SUM(E2362)</f>
        <v>0</v>
      </c>
      <c r="F2358" s="1316">
        <f>SUM(F2362)</f>
        <v>12000</v>
      </c>
      <c r="G2358" s="1315">
        <f>SUM(G2362)</f>
        <v>12000</v>
      </c>
      <c r="H2358" s="1254">
        <f t="shared" si="167"/>
        <v>1</v>
      </c>
    </row>
    <row r="2359" spans="1:8" s="1225" customFormat="1" ht="17.100000000000001" hidden="1" customHeight="1" thickBot="1">
      <c r="A2359" s="1333"/>
      <c r="B2359" s="4926"/>
      <c r="C2359" s="4904" t="s">
        <v>490</v>
      </c>
      <c r="D2359" s="4904"/>
      <c r="E2359" s="1253">
        <v>0</v>
      </c>
      <c r="F2359" s="1253">
        <v>0</v>
      </c>
      <c r="G2359" s="1252">
        <v>0</v>
      </c>
      <c r="H2359" s="1237" t="e">
        <f t="shared" si="167"/>
        <v>#DIV/0!</v>
      </c>
    </row>
    <row r="2360" spans="1:8" s="1225" customFormat="1" ht="17.100000000000001" hidden="1" customHeight="1">
      <c r="A2360" s="1333"/>
      <c r="B2360" s="4927"/>
      <c r="C2360" s="4993" t="s">
        <v>489</v>
      </c>
      <c r="D2360" s="4993"/>
      <c r="E2360" s="1612">
        <v>0</v>
      </c>
      <c r="F2360" s="1612">
        <v>0</v>
      </c>
      <c r="G2360" s="1611">
        <v>0</v>
      </c>
      <c r="H2360" s="1520" t="e">
        <f t="shared" si="167"/>
        <v>#DIV/0!</v>
      </c>
    </row>
    <row r="2361" spans="1:8" s="1225" customFormat="1" ht="27" hidden="1" customHeight="1">
      <c r="A2361" s="1333"/>
      <c r="B2361" s="4992"/>
      <c r="C2361" s="1610" t="s">
        <v>90</v>
      </c>
      <c r="D2361" s="1609" t="s">
        <v>488</v>
      </c>
      <c r="E2361" s="1329">
        <v>0</v>
      </c>
      <c r="F2361" s="1329">
        <v>0</v>
      </c>
      <c r="G2361" s="1608">
        <v>0</v>
      </c>
      <c r="H2361" s="1520" t="e">
        <f t="shared" si="167"/>
        <v>#DIV/0!</v>
      </c>
    </row>
    <row r="2362" spans="1:8" s="1225" customFormat="1" ht="17.100000000000001" customHeight="1">
      <c r="A2362" s="1333"/>
      <c r="B2362" s="1332"/>
      <c r="C2362" s="4904" t="s">
        <v>487</v>
      </c>
      <c r="D2362" s="4905"/>
      <c r="E2362" s="1337">
        <f t="shared" ref="E2362:G2363" si="168">SUM(E2363)</f>
        <v>0</v>
      </c>
      <c r="F2362" s="1337">
        <f t="shared" si="168"/>
        <v>12000</v>
      </c>
      <c r="G2362" s="1336">
        <f t="shared" si="168"/>
        <v>12000</v>
      </c>
      <c r="H2362" s="1520">
        <f t="shared" si="167"/>
        <v>1</v>
      </c>
    </row>
    <row r="2363" spans="1:8" s="1225" customFormat="1" ht="17.100000000000001" customHeight="1">
      <c r="A2363" s="1333"/>
      <c r="B2363" s="1332"/>
      <c r="C2363" s="4984" t="s">
        <v>486</v>
      </c>
      <c r="D2363" s="4985"/>
      <c r="E2363" s="1519">
        <f t="shared" si="168"/>
        <v>0</v>
      </c>
      <c r="F2363" s="1519">
        <f t="shared" si="168"/>
        <v>12000</v>
      </c>
      <c r="G2363" s="1518">
        <f t="shared" si="168"/>
        <v>12000</v>
      </c>
      <c r="H2363" s="1517">
        <f t="shared" si="167"/>
        <v>1</v>
      </c>
    </row>
    <row r="2364" spans="1:8" s="1225" customFormat="1" ht="40.5" customHeight="1" thickBot="1">
      <c r="A2364" s="1333"/>
      <c r="B2364" s="1332"/>
      <c r="C2364" s="1606" t="s">
        <v>485</v>
      </c>
      <c r="D2364" s="1330" t="s">
        <v>484</v>
      </c>
      <c r="E2364" s="1329">
        <v>0</v>
      </c>
      <c r="F2364" s="1513">
        <v>12000</v>
      </c>
      <c r="G2364" s="1512">
        <v>12000</v>
      </c>
      <c r="H2364" s="1600">
        <f t="shared" si="167"/>
        <v>1</v>
      </c>
    </row>
    <row r="2365" spans="1:8" s="1225" customFormat="1" ht="17.100000000000001" customHeight="1" thickBot="1">
      <c r="A2365" s="1236"/>
      <c r="B2365" s="1259" t="s">
        <v>652</v>
      </c>
      <c r="C2365" s="1340"/>
      <c r="D2365" s="1339" t="s">
        <v>374</v>
      </c>
      <c r="E2365" s="1316">
        <f>SUM(E2366)</f>
        <v>204623</v>
      </c>
      <c r="F2365" s="1316">
        <f>SUM(F2366)</f>
        <v>575053</v>
      </c>
      <c r="G2365" s="1315">
        <f>SUM(G2366)</f>
        <v>543666.82000000007</v>
      </c>
      <c r="H2365" s="1254">
        <f t="shared" si="167"/>
        <v>0.9454203699485092</v>
      </c>
    </row>
    <row r="2366" spans="1:8" s="1225" customFormat="1" ht="17.100000000000001" customHeight="1">
      <c r="A2366" s="1246"/>
      <c r="B2366" s="1472"/>
      <c r="C2366" s="4904" t="s">
        <v>490</v>
      </c>
      <c r="D2366" s="4904"/>
      <c r="E2366" s="1253">
        <f>SUM(E2367,E2378)</f>
        <v>204623</v>
      </c>
      <c r="F2366" s="1253">
        <f>SUM(F2367,F2378)</f>
        <v>575053</v>
      </c>
      <c r="G2366" s="1252">
        <f>SUM(G2367,G2378)</f>
        <v>543666.82000000007</v>
      </c>
      <c r="H2366" s="1237">
        <f t="shared" si="167"/>
        <v>0.9454203699485092</v>
      </c>
    </row>
    <row r="2367" spans="1:8" s="1225" customFormat="1" ht="17.100000000000001" customHeight="1">
      <c r="A2367" s="1246"/>
      <c r="B2367" s="1472"/>
      <c r="C2367" s="4966" t="s">
        <v>514</v>
      </c>
      <c r="D2367" s="4966"/>
      <c r="E2367" s="1519">
        <f>SUM(E2368,E2373)</f>
        <v>197623</v>
      </c>
      <c r="F2367" s="1519">
        <f>SUM(F2368,F2373)</f>
        <v>568053</v>
      </c>
      <c r="G2367" s="1518">
        <f>SUM(G2368,G2373)</f>
        <v>536666.82000000007</v>
      </c>
      <c r="H2367" s="1517">
        <f t="shared" si="167"/>
        <v>0.94474779642040452</v>
      </c>
    </row>
    <row r="2368" spans="1:8" s="1421" customFormat="1" ht="15.75" customHeight="1">
      <c r="A2368" s="1246"/>
      <c r="B2368" s="1472"/>
      <c r="C2368" s="4900" t="s">
        <v>513</v>
      </c>
      <c r="D2368" s="4900"/>
      <c r="E2368" s="1538">
        <f>SUM(E2369:E2371)</f>
        <v>0</v>
      </c>
      <c r="F2368" s="1538">
        <f>SUM(F2369:F2371)</f>
        <v>41874</v>
      </c>
      <c r="G2368" s="1537">
        <f>SUM(G2369:G2371)</f>
        <v>41874</v>
      </c>
      <c r="H2368" s="1536">
        <f t="shared" si="167"/>
        <v>1</v>
      </c>
    </row>
    <row r="2369" spans="1:8" s="1421" customFormat="1" ht="15.75" customHeight="1">
      <c r="A2369" s="1246"/>
      <c r="B2369" s="1472"/>
      <c r="C2369" s="1555" t="s">
        <v>566</v>
      </c>
      <c r="D2369" s="1549" t="s">
        <v>565</v>
      </c>
      <c r="E2369" s="1519">
        <v>0</v>
      </c>
      <c r="F2369" s="1513">
        <v>35200</v>
      </c>
      <c r="G2369" s="1512">
        <v>35200</v>
      </c>
      <c r="H2369" s="1517">
        <f t="shared" si="167"/>
        <v>1</v>
      </c>
    </row>
    <row r="2370" spans="1:8" s="1421" customFormat="1" ht="15.75" customHeight="1">
      <c r="A2370" s="1246"/>
      <c r="B2370" s="1472"/>
      <c r="C2370" s="1555" t="s">
        <v>512</v>
      </c>
      <c r="D2370" s="1549" t="s">
        <v>511</v>
      </c>
      <c r="E2370" s="1565">
        <v>0</v>
      </c>
      <c r="F2370" s="1605">
        <v>6017</v>
      </c>
      <c r="G2370" s="1604">
        <v>6017</v>
      </c>
      <c r="H2370" s="1563">
        <f t="shared" si="167"/>
        <v>1</v>
      </c>
    </row>
    <row r="2371" spans="1:8" s="1421" customFormat="1" ht="16.5" customHeight="1">
      <c r="A2371" s="1369"/>
      <c r="B2371" s="1471"/>
      <c r="C2371" s="1555" t="s">
        <v>510</v>
      </c>
      <c r="D2371" s="1549" t="s">
        <v>509</v>
      </c>
      <c r="E2371" s="1565">
        <v>0</v>
      </c>
      <c r="F2371" s="1605">
        <v>657</v>
      </c>
      <c r="G2371" s="1604">
        <v>657</v>
      </c>
      <c r="H2371" s="1563">
        <f t="shared" si="167"/>
        <v>1</v>
      </c>
    </row>
    <row r="2372" spans="1:8" ht="15.75" customHeight="1">
      <c r="A2372" s="1246"/>
      <c r="B2372" s="1472"/>
      <c r="C2372" s="1385"/>
      <c r="D2372" s="1385"/>
      <c r="E2372" s="1235"/>
      <c r="F2372" s="1605"/>
      <c r="G2372" s="1604"/>
      <c r="H2372" s="1563"/>
    </row>
    <row r="2373" spans="1:8" s="1225" customFormat="1" ht="17.100000000000001" customHeight="1">
      <c r="A2373" s="1246"/>
      <c r="B2373" s="1472"/>
      <c r="C2373" s="4965" t="s">
        <v>508</v>
      </c>
      <c r="D2373" s="4965"/>
      <c r="E2373" s="1538">
        <f>SUM(E2374:E2376)</f>
        <v>197623</v>
      </c>
      <c r="F2373" s="1538">
        <f>SUM(F2374:F2376)</f>
        <v>526179</v>
      </c>
      <c r="G2373" s="1537">
        <f>SUM(G2374:G2376)</f>
        <v>494792.82</v>
      </c>
      <c r="H2373" s="1536">
        <f>G2373/F2373</f>
        <v>0.94035075516126643</v>
      </c>
    </row>
    <row r="2374" spans="1:8" s="1225" customFormat="1" ht="17.100000000000001" customHeight="1">
      <c r="A2374" s="1246"/>
      <c r="B2374" s="1472"/>
      <c r="C2374" s="1583" t="s">
        <v>507</v>
      </c>
      <c r="D2374" s="1557" t="s">
        <v>506</v>
      </c>
      <c r="E2374" s="1519">
        <v>15000</v>
      </c>
      <c r="F2374" s="1513">
        <v>10650</v>
      </c>
      <c r="G2374" s="1512">
        <v>10649.32</v>
      </c>
      <c r="H2374" s="1517">
        <f>G2374/F2374</f>
        <v>0.99993615023474181</v>
      </c>
    </row>
    <row r="2375" spans="1:8" s="1225" customFormat="1" ht="17.100000000000001" customHeight="1">
      <c r="A2375" s="1246"/>
      <c r="B2375" s="1472"/>
      <c r="C2375" s="1555" t="s">
        <v>505</v>
      </c>
      <c r="D2375" s="1549" t="s">
        <v>504</v>
      </c>
      <c r="E2375" s="1519">
        <v>163623</v>
      </c>
      <c r="F2375" s="1513">
        <v>443526</v>
      </c>
      <c r="G2375" s="1512">
        <v>423012.5</v>
      </c>
      <c r="H2375" s="1517">
        <f>G2375/F2375</f>
        <v>0.95374904740646549</v>
      </c>
    </row>
    <row r="2376" spans="1:8" s="1225" customFormat="1" ht="17.100000000000001" customHeight="1">
      <c r="A2376" s="1332"/>
      <c r="B2376" s="1245"/>
      <c r="C2376" s="1603" t="s">
        <v>546</v>
      </c>
      <c r="D2376" s="1602" t="s">
        <v>545</v>
      </c>
      <c r="E2376" s="1519">
        <v>19000</v>
      </c>
      <c r="F2376" s="1513">
        <v>72003</v>
      </c>
      <c r="G2376" s="1512">
        <v>61131</v>
      </c>
      <c r="H2376" s="1517">
        <f>G2376/F2376</f>
        <v>0.84900629140452477</v>
      </c>
    </row>
    <row r="2377" spans="1:8" s="1225" customFormat="1" ht="15.75" customHeight="1">
      <c r="A2377" s="1246"/>
      <c r="B2377" s="1245"/>
      <c r="C2377" s="1426"/>
      <c r="D2377" s="1425"/>
      <c r="E2377" s="1295"/>
      <c r="F2377" s="1363"/>
      <c r="G2377" s="1362"/>
      <c r="H2377" s="1208"/>
    </row>
    <row r="2378" spans="1:8" s="1225" customFormat="1" ht="17.100000000000001" customHeight="1">
      <c r="A2378" s="1246"/>
      <c r="B2378" s="1245"/>
      <c r="C2378" s="4962" t="s">
        <v>489</v>
      </c>
      <c r="D2378" s="4962"/>
      <c r="E2378" s="1519">
        <f>SUM(E2379)</f>
        <v>7000</v>
      </c>
      <c r="F2378" s="1519">
        <f>SUM(F2379)</f>
        <v>7000</v>
      </c>
      <c r="G2378" s="1518">
        <f>SUM(G2379)</f>
        <v>7000</v>
      </c>
      <c r="H2378" s="1517">
        <f t="shared" ref="H2378:H2400" si="169">G2378/F2378</f>
        <v>1</v>
      </c>
    </row>
    <row r="2379" spans="1:8" s="1225" customFormat="1" ht="53.25" customHeight="1" thickBot="1">
      <c r="A2379" s="1246"/>
      <c r="B2379" s="1245"/>
      <c r="C2379" s="1545" t="s">
        <v>108</v>
      </c>
      <c r="D2379" s="1601" t="s">
        <v>502</v>
      </c>
      <c r="E2379" s="1519">
        <v>7000</v>
      </c>
      <c r="F2379" s="1513">
        <v>7000</v>
      </c>
      <c r="G2379" s="1512">
        <v>7000</v>
      </c>
      <c r="H2379" s="1600">
        <f t="shared" si="169"/>
        <v>1</v>
      </c>
    </row>
    <row r="2380" spans="1:8" s="1225" customFormat="1" ht="17.100000000000001" customHeight="1" thickBot="1">
      <c r="A2380" s="1236"/>
      <c r="B2380" s="1259" t="s">
        <v>651</v>
      </c>
      <c r="C2380" s="1340"/>
      <c r="D2380" s="1339" t="s">
        <v>650</v>
      </c>
      <c r="E2380" s="1316">
        <f t="shared" ref="E2380:G2382" si="170">SUM(E2381)</f>
        <v>5000</v>
      </c>
      <c r="F2380" s="1316">
        <f t="shared" si="170"/>
        <v>5000</v>
      </c>
      <c r="G2380" s="1315">
        <f t="shared" si="170"/>
        <v>0</v>
      </c>
      <c r="H2380" s="1254">
        <f t="shared" si="169"/>
        <v>0</v>
      </c>
    </row>
    <row r="2381" spans="1:8" s="1225" customFormat="1" ht="17.25" customHeight="1">
      <c r="A2381" s="1246"/>
      <c r="B2381" s="1245"/>
      <c r="C2381" s="4904" t="s">
        <v>490</v>
      </c>
      <c r="D2381" s="4904"/>
      <c r="E2381" s="1239">
        <f t="shared" si="170"/>
        <v>5000</v>
      </c>
      <c r="F2381" s="1239">
        <f t="shared" si="170"/>
        <v>5000</v>
      </c>
      <c r="G2381" s="1238">
        <f t="shared" si="170"/>
        <v>0</v>
      </c>
      <c r="H2381" s="1237">
        <f t="shared" si="169"/>
        <v>0</v>
      </c>
    </row>
    <row r="2382" spans="1:8" s="1225" customFormat="1" ht="17.25" customHeight="1">
      <c r="A2382" s="1246"/>
      <c r="B2382" s="1245"/>
      <c r="C2382" s="4966" t="s">
        <v>514</v>
      </c>
      <c r="D2382" s="4966"/>
      <c r="E2382" s="1570">
        <f t="shared" si="170"/>
        <v>5000</v>
      </c>
      <c r="F2382" s="1570">
        <f t="shared" si="170"/>
        <v>5000</v>
      </c>
      <c r="G2382" s="1599">
        <f t="shared" si="170"/>
        <v>0</v>
      </c>
      <c r="H2382" s="1517">
        <f t="shared" si="169"/>
        <v>0</v>
      </c>
    </row>
    <row r="2383" spans="1:8" s="1225" customFormat="1" ht="18.75" customHeight="1">
      <c r="A2383" s="1246"/>
      <c r="B2383" s="1245"/>
      <c r="C2383" s="4965" t="s">
        <v>508</v>
      </c>
      <c r="D2383" s="4965"/>
      <c r="E2383" s="1573">
        <f>SUM(E2385)</f>
        <v>5000</v>
      </c>
      <c r="F2383" s="1573">
        <f>SUM(F2385)</f>
        <v>5000</v>
      </c>
      <c r="G2383" s="1572">
        <f>SUM(G2385)</f>
        <v>0</v>
      </c>
      <c r="H2383" s="1536">
        <f t="shared" si="169"/>
        <v>0</v>
      </c>
    </row>
    <row r="2384" spans="1:8" s="1225" customFormat="1" ht="16.5" hidden="1" customHeight="1">
      <c r="A2384" s="1246"/>
      <c r="B2384" s="1245"/>
      <c r="C2384" s="1583" t="s">
        <v>505</v>
      </c>
      <c r="D2384" s="1557" t="s">
        <v>504</v>
      </c>
      <c r="E2384" s="1570">
        <v>0</v>
      </c>
      <c r="F2384" s="1513"/>
      <c r="G2384" s="1512"/>
      <c r="H2384" s="1517" t="e">
        <f t="shared" si="169"/>
        <v>#DIV/0!</v>
      </c>
    </row>
    <row r="2385" spans="1:8" s="1225" customFormat="1" ht="16.5" customHeight="1" thickBot="1">
      <c r="A2385" s="1332"/>
      <c r="B2385" s="1467"/>
      <c r="C2385" s="1598" t="s">
        <v>546</v>
      </c>
      <c r="D2385" s="1597" t="s">
        <v>545</v>
      </c>
      <c r="E2385" s="1228">
        <v>5000</v>
      </c>
      <c r="F2385" s="1227">
        <v>5000</v>
      </c>
      <c r="G2385" s="1226">
        <v>0</v>
      </c>
      <c r="H2385" s="1199">
        <f t="shared" si="169"/>
        <v>0</v>
      </c>
    </row>
    <row r="2386" spans="1:8" s="1225" customFormat="1" ht="16.5" hidden="1" customHeight="1" thickBot="1">
      <c r="A2386" s="1413"/>
      <c r="B2386" s="1596" t="s">
        <v>649</v>
      </c>
      <c r="C2386" s="1595"/>
      <c r="D2386" s="1594"/>
      <c r="E2386" s="1593">
        <v>0</v>
      </c>
      <c r="F2386" s="1418"/>
      <c r="G2386" s="1417"/>
      <c r="H2386" s="1416" t="e">
        <f t="shared" si="169"/>
        <v>#DIV/0!</v>
      </c>
    </row>
    <row r="2387" spans="1:8" s="1225" customFormat="1" ht="16.5" hidden="1" customHeight="1" thickBot="1">
      <c r="A2387" s="1413"/>
      <c r="B2387" s="1451"/>
      <c r="C2387" s="4907" t="s">
        <v>490</v>
      </c>
      <c r="D2387" s="4907"/>
      <c r="E2387" s="1577">
        <v>0</v>
      </c>
      <c r="F2387" s="1576"/>
      <c r="G2387" s="1575"/>
      <c r="H2387" s="1578" t="e">
        <f t="shared" si="169"/>
        <v>#DIV/0!</v>
      </c>
    </row>
    <row r="2388" spans="1:8" s="1225" customFormat="1" ht="16.5" hidden="1" customHeight="1" thickBot="1">
      <c r="A2388" s="1413"/>
      <c r="B2388" s="1451"/>
      <c r="C2388" s="4979" t="s">
        <v>526</v>
      </c>
      <c r="D2388" s="4979"/>
      <c r="E2388" s="1577">
        <v>0</v>
      </c>
      <c r="F2388" s="1576"/>
      <c r="G2388" s="1575"/>
      <c r="H2388" s="1578" t="e">
        <f t="shared" si="169"/>
        <v>#DIV/0!</v>
      </c>
    </row>
    <row r="2389" spans="1:8" s="1225" customFormat="1" ht="16.5" hidden="1" customHeight="1" thickBot="1">
      <c r="A2389" s="1413"/>
      <c r="B2389" s="1451"/>
      <c r="C2389" s="1592" t="s">
        <v>525</v>
      </c>
      <c r="D2389" s="1580" t="s">
        <v>504</v>
      </c>
      <c r="E2389" s="1577">
        <v>0</v>
      </c>
      <c r="F2389" s="1576"/>
      <c r="G2389" s="1575"/>
      <c r="H2389" s="1578" t="e">
        <f t="shared" si="169"/>
        <v>#DIV/0!</v>
      </c>
    </row>
    <row r="2390" spans="1:8" s="1225" customFormat="1" ht="18.75" hidden="1" customHeight="1" thickBot="1">
      <c r="A2390" s="1413"/>
      <c r="B2390" s="1328" t="s">
        <v>648</v>
      </c>
      <c r="C2390" s="1327"/>
      <c r="D2390" s="1326" t="s">
        <v>647</v>
      </c>
      <c r="E2390" s="1408">
        <v>0</v>
      </c>
      <c r="F2390" s="1576"/>
      <c r="G2390" s="1575"/>
      <c r="H2390" s="1578" t="e">
        <f t="shared" si="169"/>
        <v>#DIV/0!</v>
      </c>
    </row>
    <row r="2391" spans="1:8" s="1225" customFormat="1" ht="15.75" hidden="1" customHeight="1" thickBot="1">
      <c r="A2391" s="1413"/>
      <c r="B2391" s="4980"/>
      <c r="C2391" s="4907" t="s">
        <v>487</v>
      </c>
      <c r="D2391" s="4907"/>
      <c r="E2391" s="1581">
        <v>0</v>
      </c>
      <c r="F2391" s="1576"/>
      <c r="G2391" s="1575"/>
      <c r="H2391" s="1578" t="e">
        <f t="shared" si="169"/>
        <v>#DIV/0!</v>
      </c>
    </row>
    <row r="2392" spans="1:8" s="1225" customFormat="1" ht="15" hidden="1" customHeight="1" thickBot="1">
      <c r="A2392" s="1413"/>
      <c r="B2392" s="4981"/>
      <c r="C2392" s="4982" t="s">
        <v>486</v>
      </c>
      <c r="D2392" s="4982"/>
      <c r="E2392" s="1577">
        <v>0</v>
      </c>
      <c r="F2392" s="1576"/>
      <c r="G2392" s="1575"/>
      <c r="H2392" s="1578" t="e">
        <f t="shared" si="169"/>
        <v>#DIV/0!</v>
      </c>
    </row>
    <row r="2393" spans="1:8" s="1225" customFormat="1" ht="40.5" hidden="1" customHeight="1" thickBot="1">
      <c r="A2393" s="1413"/>
      <c r="B2393" s="4981"/>
      <c r="C2393" s="1590" t="s">
        <v>485</v>
      </c>
      <c r="D2393" s="1589" t="s">
        <v>484</v>
      </c>
      <c r="E2393" s="1588">
        <v>0</v>
      </c>
      <c r="F2393" s="1587"/>
      <c r="G2393" s="1586"/>
      <c r="H2393" s="1574" t="e">
        <f t="shared" si="169"/>
        <v>#DIV/0!</v>
      </c>
    </row>
    <row r="2394" spans="1:8" s="1225" customFormat="1" ht="28.5" customHeight="1" thickBot="1">
      <c r="A2394" s="1332"/>
      <c r="B2394" s="1259" t="s">
        <v>646</v>
      </c>
      <c r="C2394" s="1340"/>
      <c r="D2394" s="1339" t="s">
        <v>645</v>
      </c>
      <c r="E2394" s="1585">
        <f t="shared" ref="E2394:G2395" si="171">SUM(E2395)</f>
        <v>400000</v>
      </c>
      <c r="F2394" s="1585">
        <f t="shared" si="171"/>
        <v>545152</v>
      </c>
      <c r="G2394" s="1584">
        <f t="shared" si="171"/>
        <v>521902</v>
      </c>
      <c r="H2394" s="1254">
        <f t="shared" si="169"/>
        <v>0.95735134421225643</v>
      </c>
    </row>
    <row r="2395" spans="1:8" s="1225" customFormat="1" ht="17.100000000000001" customHeight="1">
      <c r="A2395" s="1246"/>
      <c r="B2395" s="4863"/>
      <c r="C2395" s="4904" t="s">
        <v>490</v>
      </c>
      <c r="D2395" s="4904"/>
      <c r="E2395" s="1253">
        <f t="shared" si="171"/>
        <v>400000</v>
      </c>
      <c r="F2395" s="1253">
        <f t="shared" si="171"/>
        <v>545152</v>
      </c>
      <c r="G2395" s="1252">
        <f t="shared" si="171"/>
        <v>521902</v>
      </c>
      <c r="H2395" s="1237">
        <f t="shared" si="169"/>
        <v>0.95735134421225643</v>
      </c>
    </row>
    <row r="2396" spans="1:8" s="1225" customFormat="1" ht="17.100000000000001" customHeight="1">
      <c r="A2396" s="1246"/>
      <c r="B2396" s="4863"/>
      <c r="C2396" s="4966" t="s">
        <v>514</v>
      </c>
      <c r="D2396" s="4966"/>
      <c r="E2396" s="1519">
        <f>SUM(E2397,E2402)</f>
        <v>400000</v>
      </c>
      <c r="F2396" s="1519">
        <f>SUM(F2397,F2402)</f>
        <v>545152</v>
      </c>
      <c r="G2396" s="1518">
        <f>SUM(G2397,G2402)</f>
        <v>521902</v>
      </c>
      <c r="H2396" s="1517">
        <f t="shared" si="169"/>
        <v>0.95735134421225643</v>
      </c>
    </row>
    <row r="2397" spans="1:8" s="1225" customFormat="1" ht="15" customHeight="1">
      <c r="A2397" s="1246"/>
      <c r="B2397" s="4863"/>
      <c r="C2397" s="4900" t="s">
        <v>513</v>
      </c>
      <c r="D2397" s="4900"/>
      <c r="E2397" s="1538">
        <f>SUM(E2398:E2400)</f>
        <v>371000</v>
      </c>
      <c r="F2397" s="1538">
        <f>SUM(F2398:F2400)</f>
        <v>511152</v>
      </c>
      <c r="G2397" s="1537">
        <f>SUM(G2398:G2400)</f>
        <v>511152</v>
      </c>
      <c r="H2397" s="1536">
        <f t="shared" si="169"/>
        <v>1</v>
      </c>
    </row>
    <row r="2398" spans="1:8" s="1225" customFormat="1" ht="17.100000000000001" customHeight="1">
      <c r="A2398" s="1246"/>
      <c r="B2398" s="4863"/>
      <c r="C2398" s="1559" t="s">
        <v>566</v>
      </c>
      <c r="D2398" s="1550" t="s">
        <v>565</v>
      </c>
      <c r="E2398" s="1519">
        <v>310097</v>
      </c>
      <c r="F2398" s="1513">
        <v>427242</v>
      </c>
      <c r="G2398" s="1512">
        <v>427242</v>
      </c>
      <c r="H2398" s="1517">
        <f t="shared" si="169"/>
        <v>1</v>
      </c>
    </row>
    <row r="2399" spans="1:8" s="1225" customFormat="1" ht="17.100000000000001" customHeight="1">
      <c r="A2399" s="1246"/>
      <c r="B2399" s="4863"/>
      <c r="C2399" s="1555" t="s">
        <v>512</v>
      </c>
      <c r="D2399" s="1549" t="s">
        <v>511</v>
      </c>
      <c r="E2399" s="1519">
        <v>53306</v>
      </c>
      <c r="F2399" s="1513">
        <v>73443</v>
      </c>
      <c r="G2399" s="1512">
        <v>73443</v>
      </c>
      <c r="H2399" s="1517">
        <f t="shared" si="169"/>
        <v>1</v>
      </c>
    </row>
    <row r="2400" spans="1:8" s="1225" customFormat="1" ht="17.100000000000001" customHeight="1">
      <c r="A2400" s="1246"/>
      <c r="B2400" s="4863"/>
      <c r="C2400" s="1555" t="s">
        <v>510</v>
      </c>
      <c r="D2400" s="1549" t="s">
        <v>509</v>
      </c>
      <c r="E2400" s="1519">
        <v>7597</v>
      </c>
      <c r="F2400" s="1513">
        <v>10467</v>
      </c>
      <c r="G2400" s="1512">
        <v>10467</v>
      </c>
      <c r="H2400" s="1517">
        <f t="shared" si="169"/>
        <v>1</v>
      </c>
    </row>
    <row r="2401" spans="1:8" s="1225" customFormat="1" ht="15.75" customHeight="1">
      <c r="A2401" s="1246"/>
      <c r="B2401" s="4863"/>
      <c r="C2401" s="1274"/>
      <c r="D2401" s="1273"/>
      <c r="E2401" s="1364"/>
      <c r="F2401" s="1513"/>
      <c r="G2401" s="1512"/>
      <c r="H2401" s="1517"/>
    </row>
    <row r="2402" spans="1:8" s="1225" customFormat="1" ht="17.100000000000001" customHeight="1">
      <c r="A2402" s="1246"/>
      <c r="B2402" s="4863"/>
      <c r="C2402" s="4965" t="s">
        <v>508</v>
      </c>
      <c r="D2402" s="4965"/>
      <c r="E2402" s="1538">
        <f>SUM(E2403:E2405)</f>
        <v>29000</v>
      </c>
      <c r="F2402" s="1538">
        <f>SUM(F2403:F2405)</f>
        <v>34000</v>
      </c>
      <c r="G2402" s="1537">
        <f>SUM(G2403:G2405)</f>
        <v>10750</v>
      </c>
      <c r="H2402" s="1536">
        <f t="shared" ref="H2402:H2416" si="172">G2402/F2402</f>
        <v>0.31617647058823528</v>
      </c>
    </row>
    <row r="2403" spans="1:8" s="1225" customFormat="1" ht="17.100000000000001" customHeight="1">
      <c r="A2403" s="1246"/>
      <c r="B2403" s="4863"/>
      <c r="C2403" s="1583" t="s">
        <v>507</v>
      </c>
      <c r="D2403" s="1557" t="s">
        <v>506</v>
      </c>
      <c r="E2403" s="1519">
        <v>14000</v>
      </c>
      <c r="F2403" s="1513">
        <v>19000</v>
      </c>
      <c r="G2403" s="1512">
        <v>3200</v>
      </c>
      <c r="H2403" s="1517">
        <f t="shared" si="172"/>
        <v>0.16842105263157894</v>
      </c>
    </row>
    <row r="2404" spans="1:8" s="1225" customFormat="1" ht="17.100000000000001" customHeight="1">
      <c r="A2404" s="1246"/>
      <c r="B2404" s="4863"/>
      <c r="C2404" s="1583" t="s">
        <v>505</v>
      </c>
      <c r="D2404" s="1557" t="s">
        <v>504</v>
      </c>
      <c r="E2404" s="1519">
        <v>0</v>
      </c>
      <c r="F2404" s="1513">
        <v>8700</v>
      </c>
      <c r="G2404" s="1512">
        <v>7550</v>
      </c>
      <c r="H2404" s="1517">
        <f t="shared" si="172"/>
        <v>0.86781609195402298</v>
      </c>
    </row>
    <row r="2405" spans="1:8" s="1225" customFormat="1" ht="19.5" customHeight="1" thickBot="1">
      <c r="A2405" s="1348"/>
      <c r="B2405" s="4983"/>
      <c r="C2405" s="1582" t="s">
        <v>532</v>
      </c>
      <c r="D2405" s="1553" t="s">
        <v>531</v>
      </c>
      <c r="E2405" s="1228">
        <v>15000</v>
      </c>
      <c r="F2405" s="1227">
        <v>6300</v>
      </c>
      <c r="G2405" s="1226">
        <v>0</v>
      </c>
      <c r="H2405" s="1199">
        <f t="shared" si="172"/>
        <v>0</v>
      </c>
    </row>
    <row r="2406" spans="1:8" s="1225" customFormat="1" ht="17.100000000000001" hidden="1" customHeight="1" thickBot="1">
      <c r="A2406" s="1413"/>
      <c r="B2406" s="1451"/>
      <c r="C2406" s="4922"/>
      <c r="D2406" s="4970"/>
      <c r="E2406" s="1419"/>
      <c r="F2406" s="1418"/>
      <c r="G2406" s="1417"/>
      <c r="H2406" s="1416" t="e">
        <f t="shared" si="172"/>
        <v>#DIV/0!</v>
      </c>
    </row>
    <row r="2407" spans="1:8" s="1225" customFormat="1" ht="17.100000000000001" hidden="1" customHeight="1" thickBot="1">
      <c r="A2407" s="1413"/>
      <c r="B2407" s="1451"/>
      <c r="C2407" s="4971" t="s">
        <v>487</v>
      </c>
      <c r="D2407" s="4971"/>
      <c r="E2407" s="1581">
        <v>0</v>
      </c>
      <c r="F2407" s="1576"/>
      <c r="G2407" s="1575"/>
      <c r="H2407" s="1578" t="e">
        <f t="shared" si="172"/>
        <v>#DIV/0!</v>
      </c>
    </row>
    <row r="2408" spans="1:8" s="1225" customFormat="1" ht="17.100000000000001" hidden="1" customHeight="1" thickBot="1">
      <c r="A2408" s="1413"/>
      <c r="B2408" s="1451"/>
      <c r="C2408" s="4972" t="s">
        <v>486</v>
      </c>
      <c r="D2408" s="4973"/>
      <c r="E2408" s="1579">
        <v>0</v>
      </c>
      <c r="F2408" s="1576"/>
      <c r="G2408" s="1575"/>
      <c r="H2408" s="1578" t="e">
        <f t="shared" si="172"/>
        <v>#DIV/0!</v>
      </c>
    </row>
    <row r="2409" spans="1:8" s="1225" customFormat="1" ht="17.100000000000001" hidden="1" customHeight="1" thickBot="1">
      <c r="A2409" s="1413"/>
      <c r="B2409" s="1451"/>
      <c r="C2409" s="1460" t="s">
        <v>644</v>
      </c>
      <c r="D2409" s="1459" t="s">
        <v>643</v>
      </c>
      <c r="E2409" s="1577">
        <v>0</v>
      </c>
      <c r="F2409" s="1576"/>
      <c r="G2409" s="1575"/>
      <c r="H2409" s="1574" t="e">
        <f t="shared" si="172"/>
        <v>#DIV/0!</v>
      </c>
    </row>
    <row r="2410" spans="1:8" s="1225" customFormat="1" ht="27" customHeight="1" thickBot="1">
      <c r="A2410" s="1246"/>
      <c r="B2410" s="1259" t="s">
        <v>642</v>
      </c>
      <c r="C2410" s="1340"/>
      <c r="D2410" s="1339" t="s">
        <v>641</v>
      </c>
      <c r="E2410" s="1316">
        <f t="shared" ref="E2410:G2411" si="173">SUM(E2411)</f>
        <v>101200</v>
      </c>
      <c r="F2410" s="1316">
        <f t="shared" si="173"/>
        <v>290129</v>
      </c>
      <c r="G2410" s="1315">
        <f t="shared" si="173"/>
        <v>287129</v>
      </c>
      <c r="H2410" s="1254">
        <f t="shared" si="172"/>
        <v>0.98965977203244071</v>
      </c>
    </row>
    <row r="2411" spans="1:8" s="1225" customFormat="1" ht="12.75" customHeight="1">
      <c r="A2411" s="1246"/>
      <c r="B2411" s="4974"/>
      <c r="C2411" s="4904" t="s">
        <v>490</v>
      </c>
      <c r="D2411" s="4904"/>
      <c r="E2411" s="1253">
        <f t="shared" si="173"/>
        <v>101200</v>
      </c>
      <c r="F2411" s="1253">
        <f t="shared" si="173"/>
        <v>290129</v>
      </c>
      <c r="G2411" s="1252">
        <f t="shared" si="173"/>
        <v>287129</v>
      </c>
      <c r="H2411" s="1237">
        <f t="shared" si="172"/>
        <v>0.98965977203244071</v>
      </c>
    </row>
    <row r="2412" spans="1:8" s="1225" customFormat="1" ht="16.5" customHeight="1">
      <c r="A2412" s="1246"/>
      <c r="B2412" s="4863"/>
      <c r="C2412" s="4966" t="s">
        <v>514</v>
      </c>
      <c r="D2412" s="4966"/>
      <c r="E2412" s="1519">
        <f>SUM(E2413,E2418)</f>
        <v>101200</v>
      </c>
      <c r="F2412" s="1519">
        <f>SUM(F2413,F2418)</f>
        <v>290129</v>
      </c>
      <c r="G2412" s="1518">
        <f>SUM(G2413,G2418)</f>
        <v>287129</v>
      </c>
      <c r="H2412" s="1517">
        <f t="shared" si="172"/>
        <v>0.98965977203244071</v>
      </c>
    </row>
    <row r="2413" spans="1:8" s="1225" customFormat="1" ht="15" customHeight="1">
      <c r="A2413" s="1246"/>
      <c r="B2413" s="4863"/>
      <c r="C2413" s="4900" t="s">
        <v>513</v>
      </c>
      <c r="D2413" s="4900"/>
      <c r="E2413" s="1573">
        <f>SUM(E2414:E2416)</f>
        <v>98200</v>
      </c>
      <c r="F2413" s="1573">
        <f>SUM(F2414:F2416)</f>
        <v>287129</v>
      </c>
      <c r="G2413" s="1572">
        <f>SUM(G2414:G2416)</f>
        <v>287129</v>
      </c>
      <c r="H2413" s="1536">
        <f t="shared" si="172"/>
        <v>1</v>
      </c>
    </row>
    <row r="2414" spans="1:8" s="1225" customFormat="1" ht="16.5" customHeight="1">
      <c r="A2414" s="1246"/>
      <c r="B2414" s="4863"/>
      <c r="C2414" s="1559" t="s">
        <v>566</v>
      </c>
      <c r="D2414" s="1550" t="s">
        <v>565</v>
      </c>
      <c r="E2414" s="1570">
        <v>82080</v>
      </c>
      <c r="F2414" s="1513">
        <v>239994</v>
      </c>
      <c r="G2414" s="1512">
        <v>239994</v>
      </c>
      <c r="H2414" s="1517">
        <f t="shared" si="172"/>
        <v>1</v>
      </c>
    </row>
    <row r="2415" spans="1:8" s="1225" customFormat="1" ht="17.25" customHeight="1">
      <c r="A2415" s="1246"/>
      <c r="B2415" s="4863"/>
      <c r="C2415" s="1555" t="s">
        <v>512</v>
      </c>
      <c r="D2415" s="1549" t="s">
        <v>511</v>
      </c>
      <c r="E2415" s="1570">
        <v>14110</v>
      </c>
      <c r="F2415" s="1513">
        <v>41256</v>
      </c>
      <c r="G2415" s="1512">
        <v>41256</v>
      </c>
      <c r="H2415" s="1517">
        <f t="shared" si="172"/>
        <v>1</v>
      </c>
    </row>
    <row r="2416" spans="1:8" s="1225" customFormat="1" ht="16.5" customHeight="1">
      <c r="A2416" s="1246"/>
      <c r="B2416" s="4863"/>
      <c r="C2416" s="1555" t="s">
        <v>510</v>
      </c>
      <c r="D2416" s="1549" t="s">
        <v>509</v>
      </c>
      <c r="E2416" s="1570">
        <v>2010</v>
      </c>
      <c r="F2416" s="1513">
        <v>5879</v>
      </c>
      <c r="G2416" s="1512">
        <v>5879</v>
      </c>
      <c r="H2416" s="1517">
        <f t="shared" si="172"/>
        <v>1</v>
      </c>
    </row>
    <row r="2417" spans="1:8" s="1225" customFormat="1" ht="16.5" customHeight="1">
      <c r="A2417" s="1246"/>
      <c r="B2417" s="4863"/>
      <c r="C2417" s="1544"/>
      <c r="D2417" s="1544"/>
      <c r="E2417" s="1570"/>
      <c r="F2417" s="1513"/>
      <c r="G2417" s="1512"/>
      <c r="H2417" s="1517"/>
    </row>
    <row r="2418" spans="1:8" s="1225" customFormat="1" ht="17.100000000000001" customHeight="1">
      <c r="A2418" s="1246"/>
      <c r="B2418" s="4863"/>
      <c r="C2418" s="4975" t="s">
        <v>508</v>
      </c>
      <c r="D2418" s="4976"/>
      <c r="E2418" s="1573">
        <f>SUM(E2420)</f>
        <v>3000</v>
      </c>
      <c r="F2418" s="1573">
        <f>SUM(F2420)</f>
        <v>3000</v>
      </c>
      <c r="G2418" s="1572">
        <f>SUM(G2420)</f>
        <v>0</v>
      </c>
      <c r="H2418" s="1536">
        <f t="shared" ref="H2418:H2427" si="174">G2418/F2418</f>
        <v>0</v>
      </c>
    </row>
    <row r="2419" spans="1:8" s="1225" customFormat="1" ht="17.100000000000001" hidden="1" customHeight="1">
      <c r="A2419" s="1246"/>
      <c r="B2419" s="4863"/>
      <c r="C2419" s="1571" t="s">
        <v>507</v>
      </c>
      <c r="D2419" s="1365" t="s">
        <v>506</v>
      </c>
      <c r="E2419" s="1570">
        <v>0</v>
      </c>
      <c r="F2419" s="1513"/>
      <c r="G2419" s="1512"/>
      <c r="H2419" s="1517" t="e">
        <f t="shared" si="174"/>
        <v>#DIV/0!</v>
      </c>
    </row>
    <row r="2420" spans="1:8" s="1225" customFormat="1" ht="16.5" customHeight="1" thickBot="1">
      <c r="A2420" s="1246"/>
      <c r="B2420" s="1467"/>
      <c r="C2420" s="1357" t="s">
        <v>532</v>
      </c>
      <c r="D2420" s="1569" t="s">
        <v>531</v>
      </c>
      <c r="E2420" s="1228">
        <v>3000</v>
      </c>
      <c r="F2420" s="1227">
        <v>3000</v>
      </c>
      <c r="G2420" s="1226">
        <v>0</v>
      </c>
      <c r="H2420" s="1199">
        <f t="shared" si="174"/>
        <v>0</v>
      </c>
    </row>
    <row r="2421" spans="1:8" s="1225" customFormat="1" ht="28.5" customHeight="1" thickBot="1">
      <c r="A2421" s="1332"/>
      <c r="B2421" s="1475" t="s">
        <v>640</v>
      </c>
      <c r="C2421" s="1474"/>
      <c r="D2421" s="1473" t="s">
        <v>639</v>
      </c>
      <c r="E2421" s="1482">
        <f t="shared" ref="E2421:G2422" si="175">SUM(E2422)</f>
        <v>1300</v>
      </c>
      <c r="F2421" s="1482">
        <f t="shared" si="175"/>
        <v>2472</v>
      </c>
      <c r="G2421" s="1481">
        <f t="shared" si="175"/>
        <v>1172</v>
      </c>
      <c r="H2421" s="1480">
        <f t="shared" si="174"/>
        <v>0.47411003236245952</v>
      </c>
    </row>
    <row r="2422" spans="1:8" s="1225" customFormat="1" ht="17.100000000000001" customHeight="1">
      <c r="A2422" s="1246"/>
      <c r="B2422" s="4977"/>
      <c r="C2422" s="4904" t="s">
        <v>490</v>
      </c>
      <c r="D2422" s="4904"/>
      <c r="E2422" s="1253">
        <f t="shared" si="175"/>
        <v>1300</v>
      </c>
      <c r="F2422" s="1253">
        <f t="shared" si="175"/>
        <v>2472</v>
      </c>
      <c r="G2422" s="1252">
        <f t="shared" si="175"/>
        <v>1172</v>
      </c>
      <c r="H2422" s="1237">
        <f t="shared" si="174"/>
        <v>0.47411003236245952</v>
      </c>
    </row>
    <row r="2423" spans="1:8" s="1225" customFormat="1" ht="17.100000000000001" customHeight="1">
      <c r="A2423" s="1246"/>
      <c r="B2423" s="4977"/>
      <c r="C2423" s="4966" t="s">
        <v>514</v>
      </c>
      <c r="D2423" s="4966"/>
      <c r="E2423" s="1519">
        <f>SUM(E2424,E2429)</f>
        <v>1300</v>
      </c>
      <c r="F2423" s="1519">
        <f>SUM(F2424,F2429)</f>
        <v>2472</v>
      </c>
      <c r="G2423" s="1518">
        <f>SUM(G2424,G2429)</f>
        <v>1172</v>
      </c>
      <c r="H2423" s="1517">
        <f t="shared" si="174"/>
        <v>0.47411003236245952</v>
      </c>
    </row>
    <row r="2424" spans="1:8" s="1225" customFormat="1" ht="17.100000000000001" customHeight="1">
      <c r="A2424" s="1246"/>
      <c r="B2424" s="4977"/>
      <c r="C2424" s="4900" t="s">
        <v>513</v>
      </c>
      <c r="D2424" s="4900"/>
      <c r="E2424" s="1538">
        <f>SUM(E2425:E2427)</f>
        <v>0</v>
      </c>
      <c r="F2424" s="1538">
        <f>SUM(F2425:F2427)</f>
        <v>1172</v>
      </c>
      <c r="G2424" s="1537">
        <f>SUM(G2425:G2427)</f>
        <v>1172</v>
      </c>
      <c r="H2424" s="1536">
        <f t="shared" si="174"/>
        <v>1</v>
      </c>
    </row>
    <row r="2425" spans="1:8" s="1225" customFormat="1" ht="17.100000000000001" customHeight="1">
      <c r="A2425" s="1246"/>
      <c r="B2425" s="4977"/>
      <c r="C2425" s="1559" t="s">
        <v>566</v>
      </c>
      <c r="D2425" s="1550" t="s">
        <v>565</v>
      </c>
      <c r="E2425" s="1519">
        <v>0</v>
      </c>
      <c r="F2425" s="1568">
        <v>980</v>
      </c>
      <c r="G2425" s="1512">
        <v>980</v>
      </c>
      <c r="H2425" s="1517">
        <f t="shared" si="174"/>
        <v>1</v>
      </c>
    </row>
    <row r="2426" spans="1:8" s="1225" customFormat="1" ht="17.100000000000001" customHeight="1">
      <c r="A2426" s="1246"/>
      <c r="B2426" s="4977"/>
      <c r="C2426" s="1555" t="s">
        <v>512</v>
      </c>
      <c r="D2426" s="1549" t="s">
        <v>511</v>
      </c>
      <c r="E2426" s="1519">
        <v>0</v>
      </c>
      <c r="F2426" s="1568">
        <v>168</v>
      </c>
      <c r="G2426" s="1512">
        <v>168</v>
      </c>
      <c r="H2426" s="1517">
        <f t="shared" si="174"/>
        <v>1</v>
      </c>
    </row>
    <row r="2427" spans="1:8" s="1225" customFormat="1" ht="17.100000000000001" customHeight="1">
      <c r="A2427" s="1246"/>
      <c r="B2427" s="4977"/>
      <c r="C2427" s="1555" t="s">
        <v>510</v>
      </c>
      <c r="D2427" s="1549" t="s">
        <v>638</v>
      </c>
      <c r="E2427" s="1519">
        <v>0</v>
      </c>
      <c r="F2427" s="1568">
        <v>24</v>
      </c>
      <c r="G2427" s="1512">
        <v>24</v>
      </c>
      <c r="H2427" s="1517">
        <f t="shared" si="174"/>
        <v>1</v>
      </c>
    </row>
    <row r="2428" spans="1:8" s="1225" customFormat="1" ht="17.100000000000001" customHeight="1">
      <c r="A2428" s="1246"/>
      <c r="B2428" s="4977"/>
      <c r="C2428" s="1544"/>
      <c r="D2428" s="1544"/>
      <c r="E2428" s="1519"/>
      <c r="F2428" s="1568"/>
      <c r="G2428" s="1512"/>
      <c r="H2428" s="1517"/>
    </row>
    <row r="2429" spans="1:8" s="1225" customFormat="1" ht="17.100000000000001" customHeight="1">
      <c r="A2429" s="1246"/>
      <c r="B2429" s="4977"/>
      <c r="C2429" s="4965" t="s">
        <v>508</v>
      </c>
      <c r="D2429" s="4965"/>
      <c r="E2429" s="1562">
        <f>SUM(E2431)</f>
        <v>1300</v>
      </c>
      <c r="F2429" s="1562">
        <f>SUM(F2431)</f>
        <v>1300</v>
      </c>
      <c r="G2429" s="1561">
        <f>SUM(G2431)</f>
        <v>0</v>
      </c>
      <c r="H2429" s="1560">
        <f t="shared" ref="H2429:H2438" si="176">G2429/F2429</f>
        <v>0</v>
      </c>
    </row>
    <row r="2430" spans="1:8" s="1225" customFormat="1" ht="17.25" hidden="1" customHeight="1">
      <c r="A2430" s="1246"/>
      <c r="B2430" s="4977"/>
      <c r="C2430" s="1555" t="s">
        <v>507</v>
      </c>
      <c r="D2430" s="1549" t="s">
        <v>506</v>
      </c>
      <c r="E2430" s="1519">
        <v>0</v>
      </c>
      <c r="F2430" s="1504"/>
      <c r="G2430" s="1512"/>
      <c r="H2430" s="1517" t="e">
        <f t="shared" si="176"/>
        <v>#DIV/0!</v>
      </c>
    </row>
    <row r="2431" spans="1:8" s="1225" customFormat="1" ht="19.5" customHeight="1" thickBot="1">
      <c r="A2431" s="1246"/>
      <c r="B2431" s="4978"/>
      <c r="C2431" s="1554" t="s">
        <v>532</v>
      </c>
      <c r="D2431" s="1553" t="s">
        <v>531</v>
      </c>
      <c r="E2431" s="1228">
        <v>1300</v>
      </c>
      <c r="F2431" s="1227">
        <v>1300</v>
      </c>
      <c r="G2431" s="1226">
        <v>0</v>
      </c>
      <c r="H2431" s="1199">
        <f t="shared" si="176"/>
        <v>0</v>
      </c>
    </row>
    <row r="2432" spans="1:8" s="1225" customFormat="1" ht="20.25" customHeight="1" thickBot="1">
      <c r="A2432" s="1332"/>
      <c r="B2432" s="1259" t="s">
        <v>637</v>
      </c>
      <c r="C2432" s="1447"/>
      <c r="D2432" s="1339" t="s">
        <v>636</v>
      </c>
      <c r="E2432" s="1316">
        <f t="shared" ref="E2432:G2433" si="177">SUM(E2433)</f>
        <v>100000</v>
      </c>
      <c r="F2432" s="1316">
        <f t="shared" si="177"/>
        <v>151636</v>
      </c>
      <c r="G2432" s="1315">
        <f t="shared" si="177"/>
        <v>148636</v>
      </c>
      <c r="H2432" s="1254">
        <f t="shared" si="176"/>
        <v>0.98021577989395658</v>
      </c>
    </row>
    <row r="2433" spans="1:8" s="1225" customFormat="1" ht="17.100000000000001" customHeight="1">
      <c r="A2433" s="1246"/>
      <c r="B2433" s="1332"/>
      <c r="C2433" s="4904" t="s">
        <v>490</v>
      </c>
      <c r="D2433" s="4904"/>
      <c r="E2433" s="1567">
        <f t="shared" si="177"/>
        <v>100000</v>
      </c>
      <c r="F2433" s="1567">
        <f t="shared" si="177"/>
        <v>151636</v>
      </c>
      <c r="G2433" s="1566">
        <f t="shared" si="177"/>
        <v>148636</v>
      </c>
      <c r="H2433" s="1237">
        <f t="shared" si="176"/>
        <v>0.98021577989395658</v>
      </c>
    </row>
    <row r="2434" spans="1:8" s="1225" customFormat="1" ht="17.100000000000001" customHeight="1">
      <c r="A2434" s="1246"/>
      <c r="B2434" s="1332"/>
      <c r="C2434" s="4962" t="s">
        <v>514</v>
      </c>
      <c r="D2434" s="4962"/>
      <c r="E2434" s="1565">
        <f>SUM(E2435,E2440)</f>
        <v>100000</v>
      </c>
      <c r="F2434" s="1565">
        <f>SUM(F2435,F2440)</f>
        <v>151636</v>
      </c>
      <c r="G2434" s="1564">
        <f>SUM(G2435,G2440)</f>
        <v>148636</v>
      </c>
      <c r="H2434" s="1563">
        <f t="shared" si="176"/>
        <v>0.98021577989395658</v>
      </c>
    </row>
    <row r="2435" spans="1:8" s="1225" customFormat="1" ht="17.100000000000001" customHeight="1">
      <c r="A2435" s="1246"/>
      <c r="B2435" s="1332"/>
      <c r="C2435" s="4963" t="s">
        <v>513</v>
      </c>
      <c r="D2435" s="4964"/>
      <c r="E2435" s="1562">
        <f>SUM(E2436:E2438)</f>
        <v>97000</v>
      </c>
      <c r="F2435" s="1562">
        <f>SUM(F2436:F2438)</f>
        <v>148636</v>
      </c>
      <c r="G2435" s="1561">
        <f>SUM(G2436:G2438)</f>
        <v>148636</v>
      </c>
      <c r="H2435" s="1560">
        <f t="shared" si="176"/>
        <v>1</v>
      </c>
    </row>
    <row r="2436" spans="1:8" s="1225" customFormat="1" ht="17.100000000000001" customHeight="1">
      <c r="A2436" s="1246"/>
      <c r="B2436" s="1332"/>
      <c r="C2436" s="1559" t="s">
        <v>566</v>
      </c>
      <c r="D2436" s="1550" t="s">
        <v>565</v>
      </c>
      <c r="E2436" s="1519">
        <v>81077</v>
      </c>
      <c r="F2436" s="1504">
        <v>124236</v>
      </c>
      <c r="G2436" s="1512">
        <v>124236</v>
      </c>
      <c r="H2436" s="1517">
        <f t="shared" si="176"/>
        <v>1</v>
      </c>
    </row>
    <row r="2437" spans="1:8" s="1225" customFormat="1" ht="17.100000000000001" customHeight="1">
      <c r="A2437" s="1246"/>
      <c r="B2437" s="1332"/>
      <c r="C2437" s="1555" t="s">
        <v>512</v>
      </c>
      <c r="D2437" s="1549" t="s">
        <v>511</v>
      </c>
      <c r="E2437" s="1519">
        <v>13937</v>
      </c>
      <c r="F2437" s="1504">
        <v>21356</v>
      </c>
      <c r="G2437" s="1512">
        <v>21356</v>
      </c>
      <c r="H2437" s="1517">
        <f t="shared" si="176"/>
        <v>1</v>
      </c>
    </row>
    <row r="2438" spans="1:8" s="1225" customFormat="1" ht="16.5" customHeight="1">
      <c r="A2438" s="1246"/>
      <c r="B2438" s="1332"/>
      <c r="C2438" s="1555" t="s">
        <v>510</v>
      </c>
      <c r="D2438" s="1549" t="s">
        <v>509</v>
      </c>
      <c r="E2438" s="1519">
        <v>1986</v>
      </c>
      <c r="F2438" s="1504">
        <v>3044</v>
      </c>
      <c r="G2438" s="1512">
        <v>3044</v>
      </c>
      <c r="H2438" s="1517">
        <f t="shared" si="176"/>
        <v>1</v>
      </c>
    </row>
    <row r="2439" spans="1:8" s="1225" customFormat="1" ht="16.5" customHeight="1">
      <c r="A2439" s="1246"/>
      <c r="B2439" s="1332"/>
      <c r="C2439" s="1558"/>
      <c r="D2439" s="1557"/>
      <c r="E2439" s="1519"/>
      <c r="F2439" s="1556"/>
      <c r="G2439" s="1512"/>
      <c r="H2439" s="1517"/>
    </row>
    <row r="2440" spans="1:8" s="1225" customFormat="1" ht="17.100000000000001" customHeight="1">
      <c r="A2440" s="1246"/>
      <c r="B2440" s="1332"/>
      <c r="C2440" s="4965" t="s">
        <v>508</v>
      </c>
      <c r="D2440" s="4965"/>
      <c r="E2440" s="1538">
        <f>SUM(E2442)</f>
        <v>3000</v>
      </c>
      <c r="F2440" s="1538">
        <f>SUM(F2442)</f>
        <v>3000</v>
      </c>
      <c r="G2440" s="1537">
        <f>SUM(G2442)</f>
        <v>0</v>
      </c>
      <c r="H2440" s="1536">
        <f t="shared" ref="H2440:H2450" si="178">G2440/F2440</f>
        <v>0</v>
      </c>
    </row>
    <row r="2441" spans="1:8" s="1225" customFormat="1" ht="17.25" hidden="1" customHeight="1">
      <c r="A2441" s="1246"/>
      <c r="B2441" s="1332"/>
      <c r="C2441" s="1555" t="s">
        <v>507</v>
      </c>
      <c r="D2441" s="1549" t="s">
        <v>506</v>
      </c>
      <c r="E2441" s="1519">
        <v>0</v>
      </c>
      <c r="F2441" s="1504"/>
      <c r="G2441" s="1512"/>
      <c r="H2441" s="1517" t="e">
        <f t="shared" si="178"/>
        <v>#DIV/0!</v>
      </c>
    </row>
    <row r="2442" spans="1:8" s="1225" customFormat="1" ht="18.75" customHeight="1" thickBot="1">
      <c r="A2442" s="1348"/>
      <c r="B2442" s="1348"/>
      <c r="C2442" s="1554" t="s">
        <v>532</v>
      </c>
      <c r="D2442" s="1553" t="s">
        <v>531</v>
      </c>
      <c r="E2442" s="1228">
        <v>3000</v>
      </c>
      <c r="F2442" s="1227">
        <v>3000</v>
      </c>
      <c r="G2442" s="1226">
        <v>0</v>
      </c>
      <c r="H2442" s="1199">
        <f t="shared" si="178"/>
        <v>0</v>
      </c>
    </row>
    <row r="2443" spans="1:8" s="1225" customFormat="1" ht="17.100000000000001" customHeight="1" thickBot="1">
      <c r="A2443" s="1246"/>
      <c r="B2443" s="1475" t="s">
        <v>635</v>
      </c>
      <c r="C2443" s="1474"/>
      <c r="D2443" s="1473" t="s">
        <v>49</v>
      </c>
      <c r="E2443" s="1482">
        <f>SUM(E2444,E2461)</f>
        <v>37000</v>
      </c>
      <c r="F2443" s="1482">
        <f>SUM(F2444,F2461)</f>
        <v>140550</v>
      </c>
      <c r="G2443" s="1481">
        <f>SUM(G2444,G2461)</f>
        <v>126095</v>
      </c>
      <c r="H2443" s="1480">
        <f t="shared" si="178"/>
        <v>0.89715403770900037</v>
      </c>
    </row>
    <row r="2444" spans="1:8" s="1225" customFormat="1" ht="17.100000000000001" customHeight="1">
      <c r="A2444" s="1246"/>
      <c r="B2444" s="4863"/>
      <c r="C2444" s="4904" t="s">
        <v>490</v>
      </c>
      <c r="D2444" s="4904"/>
      <c r="E2444" s="1552">
        <f>SUM(E2445,E2458)</f>
        <v>37000</v>
      </c>
      <c r="F2444" s="1552">
        <f>SUM(F2445,F2458)</f>
        <v>80550</v>
      </c>
      <c r="G2444" s="1551">
        <f>SUM(G2445,G2458)</f>
        <v>66095</v>
      </c>
      <c r="H2444" s="1237">
        <f t="shared" si="178"/>
        <v>0.82054624456859093</v>
      </c>
    </row>
    <row r="2445" spans="1:8" s="1225" customFormat="1" ht="17.100000000000001" customHeight="1">
      <c r="A2445" s="1246"/>
      <c r="B2445" s="4863"/>
      <c r="C2445" s="4966" t="s">
        <v>514</v>
      </c>
      <c r="D2445" s="4966"/>
      <c r="E2445" s="1519">
        <f>SUM(E2446,E2452)</f>
        <v>37000</v>
      </c>
      <c r="F2445" s="1519">
        <f>SUM(F2446,F2452)</f>
        <v>56550</v>
      </c>
      <c r="G2445" s="1518">
        <f>SUM(G2446,G2452)</f>
        <v>42095</v>
      </c>
      <c r="H2445" s="1517">
        <f t="shared" si="178"/>
        <v>0.74438549955791333</v>
      </c>
    </row>
    <row r="2446" spans="1:8" s="1225" customFormat="1" ht="17.100000000000001" customHeight="1">
      <c r="A2446" s="1246"/>
      <c r="B2446" s="4863"/>
      <c r="C2446" s="4967" t="s">
        <v>513</v>
      </c>
      <c r="D2446" s="4968"/>
      <c r="E2446" s="1538">
        <f>SUM(E2449)</f>
        <v>2500</v>
      </c>
      <c r="F2446" s="1538">
        <f>SUM(F2449)</f>
        <v>17700</v>
      </c>
      <c r="G2446" s="1537">
        <f>SUM(G2449)</f>
        <v>12400</v>
      </c>
      <c r="H2446" s="1536">
        <f t="shared" si="178"/>
        <v>0.70056497175141241</v>
      </c>
    </row>
    <row r="2447" spans="1:8" s="1225" customFormat="1" ht="17.100000000000001" hidden="1" customHeight="1">
      <c r="A2447" s="1246"/>
      <c r="B2447" s="4863"/>
      <c r="C2447" s="1548" t="s">
        <v>512</v>
      </c>
      <c r="D2447" s="1550" t="s">
        <v>565</v>
      </c>
      <c r="E2447" s="1519">
        <v>0</v>
      </c>
      <c r="F2447" s="1504"/>
      <c r="G2447" s="1512"/>
      <c r="H2447" s="1517" t="e">
        <f t="shared" si="178"/>
        <v>#DIV/0!</v>
      </c>
    </row>
    <row r="2448" spans="1:8" s="1225" customFormat="1" ht="24.75" hidden="1" customHeight="1">
      <c r="A2448" s="1246"/>
      <c r="B2448" s="4863"/>
      <c r="C2448" s="1548" t="s">
        <v>510</v>
      </c>
      <c r="D2448" s="1549" t="s">
        <v>634</v>
      </c>
      <c r="E2448" s="1519">
        <v>0</v>
      </c>
      <c r="F2448" s="1504"/>
      <c r="G2448" s="1512"/>
      <c r="H2448" s="1517" t="e">
        <f t="shared" si="178"/>
        <v>#DIV/0!</v>
      </c>
    </row>
    <row r="2449" spans="1:8" s="1225" customFormat="1" ht="17.100000000000001" customHeight="1">
      <c r="A2449" s="1246"/>
      <c r="B2449" s="4863"/>
      <c r="C2449" s="1548" t="s">
        <v>522</v>
      </c>
      <c r="D2449" s="1546" t="s">
        <v>521</v>
      </c>
      <c r="E2449" s="1519">
        <v>2500</v>
      </c>
      <c r="F2449" s="1504">
        <v>17700</v>
      </c>
      <c r="G2449" s="1512">
        <v>12400</v>
      </c>
      <c r="H2449" s="1517">
        <f t="shared" si="178"/>
        <v>0.70056497175141241</v>
      </c>
    </row>
    <row r="2450" spans="1:8" s="1225" customFormat="1" ht="17.100000000000001" hidden="1" customHeight="1">
      <c r="A2450" s="1246"/>
      <c r="B2450" s="4863"/>
      <c r="C2450" s="1548" t="s">
        <v>562</v>
      </c>
      <c r="D2450" s="1547" t="s">
        <v>561</v>
      </c>
      <c r="E2450" s="1519">
        <v>0</v>
      </c>
      <c r="F2450" s="1504"/>
      <c r="G2450" s="1512"/>
      <c r="H2450" s="1517" t="e">
        <f t="shared" si="178"/>
        <v>#DIV/0!</v>
      </c>
    </row>
    <row r="2451" spans="1:8" s="1225" customFormat="1" ht="17.100000000000001" customHeight="1">
      <c r="A2451" s="1246"/>
      <c r="B2451" s="4863"/>
      <c r="C2451" s="1546"/>
      <c r="D2451" s="1546"/>
      <c r="E2451" s="1519"/>
      <c r="F2451" s="1504"/>
      <c r="G2451" s="1512"/>
      <c r="H2451" s="1517"/>
    </row>
    <row r="2452" spans="1:8" s="1225" customFormat="1" ht="17.100000000000001" customHeight="1">
      <c r="A2452" s="1246"/>
      <c r="B2452" s="4863"/>
      <c r="C2452" s="4969" t="s">
        <v>508</v>
      </c>
      <c r="D2452" s="4969"/>
      <c r="E2452" s="1538">
        <f>SUM(E2455:E2456)</f>
        <v>34500</v>
      </c>
      <c r="F2452" s="1538">
        <f>SUM(F2455:F2456)</f>
        <v>38850</v>
      </c>
      <c r="G2452" s="1537">
        <f>SUM(G2455:G2456)</f>
        <v>29695</v>
      </c>
      <c r="H2452" s="1536">
        <f>G2452/F2452</f>
        <v>0.76435006435006436</v>
      </c>
    </row>
    <row r="2453" spans="1:8" s="1225" customFormat="1" ht="17.100000000000001" hidden="1" customHeight="1">
      <c r="A2453" s="1246"/>
      <c r="B2453" s="4863"/>
      <c r="C2453" s="1545" t="s">
        <v>560</v>
      </c>
      <c r="D2453" s="1544" t="s">
        <v>559</v>
      </c>
      <c r="E2453" s="1514">
        <v>0</v>
      </c>
      <c r="F2453" s="1513"/>
      <c r="G2453" s="1512"/>
      <c r="H2453" s="1517" t="e">
        <f>G2453/F2453</f>
        <v>#DIV/0!</v>
      </c>
    </row>
    <row r="2454" spans="1:8" s="1225" customFormat="1" ht="17.100000000000001" hidden="1" customHeight="1">
      <c r="A2454" s="1246"/>
      <c r="B2454" s="4863"/>
      <c r="C2454" s="1545" t="s">
        <v>507</v>
      </c>
      <c r="D2454" s="1544" t="s">
        <v>506</v>
      </c>
      <c r="E2454" s="1514">
        <v>0</v>
      </c>
      <c r="F2454" s="1513"/>
      <c r="G2454" s="1512"/>
      <c r="H2454" s="1517" t="e">
        <f>G2454/F2454</f>
        <v>#DIV/0!</v>
      </c>
    </row>
    <row r="2455" spans="1:8" s="1225" customFormat="1" ht="17.100000000000001" customHeight="1">
      <c r="A2455" s="1246"/>
      <c r="B2455" s="4863"/>
      <c r="C2455" s="1443" t="s">
        <v>505</v>
      </c>
      <c r="D2455" s="1543" t="s">
        <v>504</v>
      </c>
      <c r="E2455" s="1514">
        <v>22000</v>
      </c>
      <c r="F2455" s="1513">
        <v>26350</v>
      </c>
      <c r="G2455" s="1512">
        <v>25995</v>
      </c>
      <c r="H2455" s="1517">
        <f>G2455/F2455</f>
        <v>0.98652751423149909</v>
      </c>
    </row>
    <row r="2456" spans="1:8" s="1225" customFormat="1" ht="17.100000000000001" customHeight="1">
      <c r="A2456" s="1246"/>
      <c r="B2456" s="4863"/>
      <c r="C2456" s="1524" t="s">
        <v>546</v>
      </c>
      <c r="D2456" s="1523" t="s">
        <v>545</v>
      </c>
      <c r="E2456" s="1514">
        <v>12500</v>
      </c>
      <c r="F2456" s="1513">
        <v>12500</v>
      </c>
      <c r="G2456" s="1512">
        <v>3700</v>
      </c>
      <c r="H2456" s="1517">
        <f>G2456/F2456</f>
        <v>0.29599999999999999</v>
      </c>
    </row>
    <row r="2457" spans="1:8" s="1225" customFormat="1" ht="17.100000000000001" customHeight="1">
      <c r="A2457" s="1332"/>
      <c r="B2457" s="1245"/>
      <c r="C2457" s="4955"/>
      <c r="D2457" s="4956"/>
      <c r="E2457" s="1519"/>
      <c r="F2457" s="1513"/>
      <c r="G2457" s="1512"/>
      <c r="H2457" s="1517"/>
    </row>
    <row r="2458" spans="1:8" s="1225" customFormat="1" ht="17.100000000000001" customHeight="1">
      <c r="A2458" s="1246"/>
      <c r="B2458" s="1245"/>
      <c r="C2458" s="4957" t="s">
        <v>489</v>
      </c>
      <c r="D2458" s="4957"/>
      <c r="E2458" s="1295">
        <f>SUM(E2459)</f>
        <v>0</v>
      </c>
      <c r="F2458" s="1295">
        <f>SUM(F2459)</f>
        <v>24000</v>
      </c>
      <c r="G2458" s="1294">
        <f>SUM(G2459)</f>
        <v>24000</v>
      </c>
      <c r="H2458" s="1208">
        <f>G2458/F2458</f>
        <v>1</v>
      </c>
    </row>
    <row r="2459" spans="1:8" s="1225" customFormat="1" ht="31.5" customHeight="1">
      <c r="A2459" s="1246"/>
      <c r="B2459" s="1245"/>
      <c r="C2459" s="1524" t="s">
        <v>90</v>
      </c>
      <c r="D2459" s="1523" t="s">
        <v>488</v>
      </c>
      <c r="E2459" s="1519">
        <v>0</v>
      </c>
      <c r="F2459" s="1513">
        <v>24000</v>
      </c>
      <c r="G2459" s="1512">
        <v>24000</v>
      </c>
      <c r="H2459" s="1517">
        <f>G2459/F2459</f>
        <v>1</v>
      </c>
    </row>
    <row r="2460" spans="1:8" s="1225" customFormat="1" ht="17.100000000000001" customHeight="1">
      <c r="A2460" s="1246"/>
      <c r="B2460" s="1245"/>
      <c r="C2460" s="4955"/>
      <c r="D2460" s="4956"/>
      <c r="E2460" s="1519"/>
      <c r="F2460" s="1513"/>
      <c r="G2460" s="1512"/>
      <c r="H2460" s="1517"/>
    </row>
    <row r="2461" spans="1:8" s="1225" customFormat="1" ht="17.100000000000001" customHeight="1">
      <c r="A2461" s="1246"/>
      <c r="B2461" s="1245"/>
      <c r="C2461" s="4950" t="s">
        <v>487</v>
      </c>
      <c r="D2461" s="4958"/>
      <c r="E2461" s="1522">
        <f>SUM(E2462)</f>
        <v>0</v>
      </c>
      <c r="F2461" s="1522">
        <f>SUM(F2462)</f>
        <v>60000</v>
      </c>
      <c r="G2461" s="1521">
        <f>SUM(G2462)</f>
        <v>60000</v>
      </c>
      <c r="H2461" s="1520">
        <f t="shared" ref="H2461:H2470" si="179">G2461/F2461</f>
        <v>1</v>
      </c>
    </row>
    <row r="2462" spans="1:8" s="1225" customFormat="1" ht="17.100000000000001" customHeight="1">
      <c r="A2462" s="1246"/>
      <c r="B2462" s="1245"/>
      <c r="C2462" s="4937" t="s">
        <v>486</v>
      </c>
      <c r="D2462" s="4945"/>
      <c r="E2462" s="1519">
        <f>SUM(E2464)</f>
        <v>0</v>
      </c>
      <c r="F2462" s="1519">
        <f>SUM(F2464)</f>
        <v>60000</v>
      </c>
      <c r="G2462" s="1518">
        <f>SUM(G2464)</f>
        <v>60000</v>
      </c>
      <c r="H2462" s="1517">
        <f t="shared" si="179"/>
        <v>1</v>
      </c>
    </row>
    <row r="2463" spans="1:8" s="1225" customFormat="1" ht="58.5" hidden="1" customHeight="1">
      <c r="A2463" s="1246"/>
      <c r="B2463" s="1245"/>
      <c r="C2463" s="1524" t="s">
        <v>611</v>
      </c>
      <c r="D2463" s="1542" t="s">
        <v>610</v>
      </c>
      <c r="E2463" s="1514">
        <v>0</v>
      </c>
      <c r="F2463" s="1513"/>
      <c r="G2463" s="1512"/>
      <c r="H2463" s="1517" t="e">
        <f t="shared" si="179"/>
        <v>#DIV/0!</v>
      </c>
    </row>
    <row r="2464" spans="1:8" s="1225" customFormat="1" ht="42.75" customHeight="1" thickBot="1">
      <c r="A2464" s="1232"/>
      <c r="B2464" s="1467"/>
      <c r="C2464" s="1526" t="s">
        <v>485</v>
      </c>
      <c r="D2464" s="1525" t="s">
        <v>484</v>
      </c>
      <c r="E2464" s="1228">
        <v>0</v>
      </c>
      <c r="F2464" s="1227">
        <v>60000</v>
      </c>
      <c r="G2464" s="1226">
        <v>60000</v>
      </c>
      <c r="H2464" s="1199">
        <f t="shared" si="179"/>
        <v>1</v>
      </c>
    </row>
    <row r="2465" spans="1:8" s="1421" customFormat="1" ht="17.100000000000001" customHeight="1" thickBot="1">
      <c r="A2465" s="1345" t="s">
        <v>633</v>
      </c>
      <c r="B2465" s="1541"/>
      <c r="C2465" s="1540"/>
      <c r="D2465" s="1539" t="s">
        <v>632</v>
      </c>
      <c r="E2465" s="1224">
        <f>SUM(E2466,E2484,E2493,E2502,E2521,E2531,E2540,E2556,E2571,E2588)</f>
        <v>95239293</v>
      </c>
      <c r="F2465" s="1224">
        <f>SUM(F2466,F2484,F2493,F2502,F2521,F2531,F2540,F2556,F2571,F2588)</f>
        <v>110035861</v>
      </c>
      <c r="G2465" s="1223">
        <f>SUM(G2466,G2484,G2493,G2502,G2521,G2531,G2540,G2556,G2571,G2588)</f>
        <v>106567267.56</v>
      </c>
      <c r="H2465" s="1222">
        <f t="shared" si="179"/>
        <v>0.96847760894968593</v>
      </c>
    </row>
    <row r="2466" spans="1:8" s="1421" customFormat="1" ht="17.100000000000001" customHeight="1" thickBot="1">
      <c r="A2466" s="1246"/>
      <c r="B2466" s="1259" t="s">
        <v>631</v>
      </c>
      <c r="C2466" s="1340"/>
      <c r="D2466" s="1339" t="s">
        <v>397</v>
      </c>
      <c r="E2466" s="1316">
        <f>SUM(E2467,E2480)</f>
        <v>924000</v>
      </c>
      <c r="F2466" s="1316">
        <f>SUM(F2467,F2480)</f>
        <v>945004</v>
      </c>
      <c r="G2466" s="1315">
        <f>SUM(G2467,G2480)</f>
        <v>915924.09</v>
      </c>
      <c r="H2466" s="1254">
        <f t="shared" si="179"/>
        <v>0.96922773871856627</v>
      </c>
    </row>
    <row r="2467" spans="1:8" s="1421" customFormat="1" ht="17.100000000000001" customHeight="1">
      <c r="A2467" s="1246"/>
      <c r="B2467" s="1472"/>
      <c r="C2467" s="4904" t="s">
        <v>490</v>
      </c>
      <c r="D2467" s="4904"/>
      <c r="E2467" s="1253">
        <f>SUM(E2468,E2472,E2476)</f>
        <v>924000</v>
      </c>
      <c r="F2467" s="1253">
        <f>SUM(F2468,F2472,F2476)</f>
        <v>933004</v>
      </c>
      <c r="G2467" s="1252">
        <f>SUM(G2468,G2472,G2476)</f>
        <v>903924.09</v>
      </c>
      <c r="H2467" s="1237">
        <f t="shared" si="179"/>
        <v>0.96883195570436997</v>
      </c>
    </row>
    <row r="2468" spans="1:8" s="1421" customFormat="1" ht="17.100000000000001" customHeight="1">
      <c r="A2468" s="1246"/>
      <c r="B2468" s="1472"/>
      <c r="C2468" s="4959" t="s">
        <v>514</v>
      </c>
      <c r="D2468" s="4959"/>
      <c r="E2468" s="1295">
        <f t="shared" ref="E2468:G2469" si="180">SUM(E2469)</f>
        <v>7000</v>
      </c>
      <c r="F2468" s="1295">
        <f t="shared" si="180"/>
        <v>7000</v>
      </c>
      <c r="G2468" s="1294">
        <f t="shared" si="180"/>
        <v>1650</v>
      </c>
      <c r="H2468" s="1517">
        <f t="shared" si="179"/>
        <v>0.23571428571428571</v>
      </c>
    </row>
    <row r="2469" spans="1:8" s="1421" customFormat="1" ht="17.100000000000001" customHeight="1">
      <c r="A2469" s="1246"/>
      <c r="B2469" s="1472"/>
      <c r="C2469" s="4960" t="s">
        <v>508</v>
      </c>
      <c r="D2469" s="4961"/>
      <c r="E2469" s="1538">
        <f t="shared" si="180"/>
        <v>7000</v>
      </c>
      <c r="F2469" s="1538">
        <f t="shared" si="180"/>
        <v>7000</v>
      </c>
      <c r="G2469" s="1537">
        <f t="shared" si="180"/>
        <v>1650</v>
      </c>
      <c r="H2469" s="1536">
        <f t="shared" si="179"/>
        <v>0.23571428571428571</v>
      </c>
    </row>
    <row r="2470" spans="1:8" s="1421" customFormat="1" ht="17.100000000000001" customHeight="1">
      <c r="A2470" s="1246"/>
      <c r="B2470" s="1472"/>
      <c r="C2470" s="1528" t="s">
        <v>505</v>
      </c>
      <c r="D2470" s="1535" t="s">
        <v>504</v>
      </c>
      <c r="E2470" s="1295">
        <v>7000</v>
      </c>
      <c r="F2470" s="1513">
        <v>7000</v>
      </c>
      <c r="G2470" s="1512">
        <v>1650</v>
      </c>
      <c r="H2470" s="1517">
        <f t="shared" si="179"/>
        <v>0.23571428571428571</v>
      </c>
    </row>
    <row r="2471" spans="1:8" s="1421" customFormat="1" ht="14.25" customHeight="1">
      <c r="A2471" s="1332"/>
      <c r="B2471" s="1472"/>
      <c r="C2471" s="1338"/>
      <c r="D2471" s="1338"/>
      <c r="E2471" s="1253"/>
      <c r="F2471" s="1534"/>
      <c r="G2471" s="1533"/>
      <c r="H2471" s="1208"/>
    </row>
    <row r="2472" spans="1:8" s="1421" customFormat="1" ht="17.100000000000001" customHeight="1">
      <c r="A2472" s="1246"/>
      <c r="B2472" s="1472"/>
      <c r="C2472" s="4917" t="s">
        <v>489</v>
      </c>
      <c r="D2472" s="4917"/>
      <c r="E2472" s="1508">
        <f>SUM(E2473:E2474)</f>
        <v>700000</v>
      </c>
      <c r="F2472" s="1508">
        <f>SUM(F2473:F2474)</f>
        <v>655504</v>
      </c>
      <c r="G2472" s="1529">
        <f>SUM(G2473:G2474)</f>
        <v>651774.09</v>
      </c>
      <c r="H2472" s="1507">
        <f>G2472/F2472</f>
        <v>0.99430985928384874</v>
      </c>
    </row>
    <row r="2473" spans="1:8" s="1421" customFormat="1" ht="53.25" customHeight="1">
      <c r="A2473" s="1246"/>
      <c r="B2473" s="1472"/>
      <c r="C2473" s="1524" t="s">
        <v>108</v>
      </c>
      <c r="D2473" s="1523" t="s">
        <v>502</v>
      </c>
      <c r="E2473" s="1508">
        <v>700000</v>
      </c>
      <c r="F2473" s="1504">
        <v>632000</v>
      </c>
      <c r="G2473" s="1503">
        <v>628324.09</v>
      </c>
      <c r="H2473" s="1507">
        <f>G2473/F2473</f>
        <v>0.9941836867088607</v>
      </c>
    </row>
    <row r="2474" spans="1:8" s="1421" customFormat="1" ht="25.5" customHeight="1">
      <c r="A2474" s="1532"/>
      <c r="B2474" s="1471"/>
      <c r="C2474" s="1531" t="s">
        <v>90</v>
      </c>
      <c r="D2474" s="1530" t="s">
        <v>488</v>
      </c>
      <c r="E2474" s="1508">
        <v>0</v>
      </c>
      <c r="F2474" s="1504">
        <v>23504</v>
      </c>
      <c r="G2474" s="1503">
        <v>23450</v>
      </c>
      <c r="H2474" s="1507">
        <f>G2474/F2474</f>
        <v>0.99770251872021787</v>
      </c>
    </row>
    <row r="2475" spans="1:8" s="1421" customFormat="1" ht="17.100000000000001" customHeight="1">
      <c r="A2475" s="1246"/>
      <c r="B2475" s="1472"/>
      <c r="C2475" s="1385"/>
      <c r="D2475" s="1385"/>
      <c r="E2475" s="1235"/>
      <c r="F2475" s="1504"/>
      <c r="G2475" s="1503"/>
      <c r="H2475" s="1507"/>
    </row>
    <row r="2476" spans="1:8" s="1421" customFormat="1" ht="17.100000000000001" customHeight="1">
      <c r="A2476" s="1246"/>
      <c r="B2476" s="1472"/>
      <c r="C2476" s="4921" t="s">
        <v>498</v>
      </c>
      <c r="D2476" s="4921"/>
      <c r="E2476" s="1508">
        <f>SUM(E2477:E2478)</f>
        <v>217000</v>
      </c>
      <c r="F2476" s="1508">
        <f>SUM(F2477:F2478)</f>
        <v>270500</v>
      </c>
      <c r="G2476" s="1529">
        <f>SUM(G2477:G2478)</f>
        <v>250500</v>
      </c>
      <c r="H2476" s="1507">
        <f>G2476/F2476</f>
        <v>0.92606284658040661</v>
      </c>
    </row>
    <row r="2477" spans="1:8" s="1421" customFormat="1" ht="17.100000000000001" customHeight="1">
      <c r="A2477" s="1246"/>
      <c r="B2477" s="1472"/>
      <c r="C2477" s="1524" t="s">
        <v>497</v>
      </c>
      <c r="D2477" s="1523" t="s">
        <v>496</v>
      </c>
      <c r="E2477" s="1519">
        <v>193000</v>
      </c>
      <c r="F2477" s="1513">
        <v>220500</v>
      </c>
      <c r="G2477" s="1512">
        <v>200500</v>
      </c>
      <c r="H2477" s="1517">
        <f>G2477/F2477</f>
        <v>0.90929705215419498</v>
      </c>
    </row>
    <row r="2478" spans="1:8" s="1421" customFormat="1" ht="17.100000000000001" customHeight="1">
      <c r="A2478" s="1246"/>
      <c r="B2478" s="1472"/>
      <c r="C2478" s="1528" t="s">
        <v>495</v>
      </c>
      <c r="D2478" s="1527" t="s">
        <v>494</v>
      </c>
      <c r="E2478" s="1519">
        <v>24000</v>
      </c>
      <c r="F2478" s="1513">
        <v>50000</v>
      </c>
      <c r="G2478" s="1512">
        <v>50000</v>
      </c>
      <c r="H2478" s="1517">
        <f>G2478/F2478</f>
        <v>1</v>
      </c>
    </row>
    <row r="2479" spans="1:8" s="1421" customFormat="1" ht="17.100000000000001" customHeight="1">
      <c r="A2479" s="1246"/>
      <c r="B2479" s="1245"/>
      <c r="C2479" s="1274"/>
      <c r="D2479" s="1273"/>
      <c r="E2479" s="1519"/>
      <c r="F2479" s="1513"/>
      <c r="G2479" s="1512"/>
      <c r="H2479" s="1517"/>
    </row>
    <row r="2480" spans="1:8" s="1421" customFormat="1" ht="17.100000000000001" customHeight="1">
      <c r="A2480" s="1246"/>
      <c r="B2480" s="1245"/>
      <c r="C2480" s="4950" t="s">
        <v>487</v>
      </c>
      <c r="D2480" s="4951"/>
      <c r="E2480" s="1522">
        <f>SUM(E2481)</f>
        <v>0</v>
      </c>
      <c r="F2480" s="1522">
        <f>SUM(F2481)</f>
        <v>12000</v>
      </c>
      <c r="G2480" s="1521">
        <f>SUM(G2481)</f>
        <v>12000</v>
      </c>
      <c r="H2480" s="1520">
        <f t="shared" ref="H2480:H2488" si="181">G2480/F2480</f>
        <v>1</v>
      </c>
    </row>
    <row r="2481" spans="1:8" s="1421" customFormat="1" ht="17.100000000000001" customHeight="1">
      <c r="A2481" s="1246"/>
      <c r="B2481" s="1245"/>
      <c r="C2481" s="4937" t="s">
        <v>486</v>
      </c>
      <c r="D2481" s="4945"/>
      <c r="E2481" s="1519">
        <f>SUM(E2483)</f>
        <v>0</v>
      </c>
      <c r="F2481" s="1519">
        <f>SUM(F2483)</f>
        <v>12000</v>
      </c>
      <c r="G2481" s="1518">
        <f>SUM(G2483)</f>
        <v>12000</v>
      </c>
      <c r="H2481" s="1517">
        <f t="shared" si="181"/>
        <v>1</v>
      </c>
    </row>
    <row r="2482" spans="1:8" s="1421" customFormat="1" ht="52.5" hidden="1" customHeight="1">
      <c r="A2482" s="1246"/>
      <c r="B2482" s="1245"/>
      <c r="C2482" s="1524" t="s">
        <v>493</v>
      </c>
      <c r="D2482" s="1477" t="s">
        <v>492</v>
      </c>
      <c r="E2482" s="1514">
        <v>0</v>
      </c>
      <c r="F2482" s="1513"/>
      <c r="G2482" s="1512"/>
      <c r="H2482" s="1517" t="e">
        <f t="shared" si="181"/>
        <v>#DIV/0!</v>
      </c>
    </row>
    <row r="2483" spans="1:8" s="1421" customFormat="1" ht="42.75" customHeight="1" thickBot="1">
      <c r="A2483" s="1246"/>
      <c r="B2483" s="1467"/>
      <c r="C2483" s="1526" t="s">
        <v>485</v>
      </c>
      <c r="D2483" s="1525" t="s">
        <v>484</v>
      </c>
      <c r="E2483" s="1228">
        <v>0</v>
      </c>
      <c r="F2483" s="1227">
        <v>12000</v>
      </c>
      <c r="G2483" s="1226">
        <v>12000</v>
      </c>
      <c r="H2483" s="1199">
        <f t="shared" si="181"/>
        <v>1</v>
      </c>
    </row>
    <row r="2484" spans="1:8" s="1421" customFormat="1" ht="17.100000000000001" customHeight="1" thickBot="1">
      <c r="A2484" s="1332"/>
      <c r="B2484" s="1475" t="s">
        <v>630</v>
      </c>
      <c r="C2484" s="1474"/>
      <c r="D2484" s="1473" t="s">
        <v>629</v>
      </c>
      <c r="E2484" s="1482">
        <f>SUM(E2485,E2490)</f>
        <v>8905406</v>
      </c>
      <c r="F2484" s="1482">
        <f>SUM(F2485,F2490)</f>
        <v>10041569</v>
      </c>
      <c r="G2484" s="1481">
        <f>SUM(G2485,G2490)</f>
        <v>9221193.0899999999</v>
      </c>
      <c r="H2484" s="1480">
        <f t="shared" si="181"/>
        <v>0.91830201933582289</v>
      </c>
    </row>
    <row r="2485" spans="1:8" s="1421" customFormat="1" ht="17.100000000000001" customHeight="1">
      <c r="A2485" s="1246"/>
      <c r="B2485" s="4863"/>
      <c r="C2485" s="4904" t="s">
        <v>490</v>
      </c>
      <c r="D2485" s="4904"/>
      <c r="E2485" s="1253">
        <f>SUM(E2486)</f>
        <v>7585406</v>
      </c>
      <c r="F2485" s="1253">
        <f>SUM(F2486)</f>
        <v>8525951</v>
      </c>
      <c r="G2485" s="1252">
        <f>SUM(G2486)</f>
        <v>8428066.3000000007</v>
      </c>
      <c r="H2485" s="1237">
        <f t="shared" si="181"/>
        <v>0.98851920448522412</v>
      </c>
    </row>
    <row r="2486" spans="1:8" s="1421" customFormat="1" ht="17.100000000000001" customHeight="1">
      <c r="A2486" s="1246"/>
      <c r="B2486" s="4863"/>
      <c r="C2486" s="4917" t="s">
        <v>489</v>
      </c>
      <c r="D2486" s="4917"/>
      <c r="E2486" s="1293">
        <f>SUM(E2487:E2488)</f>
        <v>7585406</v>
      </c>
      <c r="F2486" s="1293">
        <f>SUM(F2487:F2488)</f>
        <v>8525951</v>
      </c>
      <c r="G2486" s="1313">
        <f>SUM(G2487:G2488)</f>
        <v>8428066.3000000007</v>
      </c>
      <c r="H2486" s="1290">
        <f t="shared" si="181"/>
        <v>0.98851920448522412</v>
      </c>
    </row>
    <row r="2487" spans="1:8" s="1421" customFormat="1" ht="17.100000000000001" customHeight="1">
      <c r="A2487" s="1246"/>
      <c r="B2487" s="4863"/>
      <c r="C2487" s="1250" t="s">
        <v>615</v>
      </c>
      <c r="D2487" s="1249" t="s">
        <v>614</v>
      </c>
      <c r="E2487" s="1293">
        <v>6585406</v>
      </c>
      <c r="F2487" s="1292">
        <v>6884406</v>
      </c>
      <c r="G2487" s="1291">
        <v>6786521.2999999998</v>
      </c>
      <c r="H2487" s="1290">
        <f t="shared" si="181"/>
        <v>0.98578167818690532</v>
      </c>
    </row>
    <row r="2488" spans="1:8" s="1421" customFormat="1" ht="27.75" customHeight="1">
      <c r="A2488" s="1246"/>
      <c r="B2488" s="4863"/>
      <c r="C2488" s="1524" t="s">
        <v>613</v>
      </c>
      <c r="D2488" s="1523" t="s">
        <v>612</v>
      </c>
      <c r="E2488" s="1519">
        <v>1000000</v>
      </c>
      <c r="F2488" s="1513">
        <v>1641545</v>
      </c>
      <c r="G2488" s="1512">
        <v>1641545</v>
      </c>
      <c r="H2488" s="1517">
        <f t="shared" si="181"/>
        <v>1</v>
      </c>
    </row>
    <row r="2489" spans="1:8" s="1421" customFormat="1" ht="15">
      <c r="A2489" s="1246"/>
      <c r="B2489" s="1245"/>
      <c r="C2489" s="4952"/>
      <c r="D2489" s="4953"/>
      <c r="E2489" s="1519"/>
      <c r="F2489" s="1513"/>
      <c r="G2489" s="1512"/>
      <c r="H2489" s="1517"/>
    </row>
    <row r="2490" spans="1:8" s="1421" customFormat="1" ht="15">
      <c r="A2490" s="1246"/>
      <c r="B2490" s="1245"/>
      <c r="C2490" s="4919" t="s">
        <v>487</v>
      </c>
      <c r="D2490" s="4954"/>
      <c r="E2490" s="1522">
        <f t="shared" ref="E2490:G2491" si="182">SUM(E2491)</f>
        <v>1320000</v>
      </c>
      <c r="F2490" s="1522">
        <f t="shared" si="182"/>
        <v>1515618</v>
      </c>
      <c r="G2490" s="1521">
        <f t="shared" si="182"/>
        <v>793126.79</v>
      </c>
      <c r="H2490" s="1520">
        <f t="shared" ref="H2490:H2497" si="183">G2490/F2490</f>
        <v>0.52330256700567035</v>
      </c>
    </row>
    <row r="2491" spans="1:8" s="1421" customFormat="1" ht="15">
      <c r="A2491" s="1246"/>
      <c r="B2491" s="1245"/>
      <c r="C2491" s="4921" t="s">
        <v>486</v>
      </c>
      <c r="D2491" s="4940"/>
      <c r="E2491" s="1519">
        <f t="shared" si="182"/>
        <v>1320000</v>
      </c>
      <c r="F2491" s="1519">
        <f t="shared" si="182"/>
        <v>1515618</v>
      </c>
      <c r="G2491" s="1518">
        <f t="shared" si="182"/>
        <v>793126.79</v>
      </c>
      <c r="H2491" s="1517">
        <f t="shared" si="183"/>
        <v>0.52330256700567035</v>
      </c>
    </row>
    <row r="2492" spans="1:8" s="1421" customFormat="1" ht="42" customHeight="1" thickBot="1">
      <c r="A2492" s="1246"/>
      <c r="B2492" s="1245"/>
      <c r="C2492" s="1516" t="s">
        <v>569</v>
      </c>
      <c r="D2492" s="1515" t="s">
        <v>568</v>
      </c>
      <c r="E2492" s="1514">
        <v>1320000</v>
      </c>
      <c r="F2492" s="1513">
        <v>1515618</v>
      </c>
      <c r="G2492" s="1512">
        <v>793126.79</v>
      </c>
      <c r="H2492" s="1511">
        <f t="shared" si="183"/>
        <v>0.52330256700567035</v>
      </c>
    </row>
    <row r="2493" spans="1:8" s="1421" customFormat="1" ht="17.100000000000001" customHeight="1" thickBot="1">
      <c r="A2493" s="1246"/>
      <c r="B2493" s="1259" t="s">
        <v>628</v>
      </c>
      <c r="C2493" s="1340"/>
      <c r="D2493" s="1339" t="s">
        <v>405</v>
      </c>
      <c r="E2493" s="1316">
        <f>SUM(E2494,E2499)</f>
        <v>8643006</v>
      </c>
      <c r="F2493" s="1316">
        <f>SUM(F2494,F2499)</f>
        <v>11221942</v>
      </c>
      <c r="G2493" s="1315">
        <f>SUM(G2494,G2499)</f>
        <v>11221941.960000001</v>
      </c>
      <c r="H2493" s="1254">
        <f t="shared" si="183"/>
        <v>0.99999999643555459</v>
      </c>
    </row>
    <row r="2494" spans="1:8" s="1421" customFormat="1" ht="17.100000000000001" customHeight="1">
      <c r="A2494" s="1246"/>
      <c r="B2494" s="4863"/>
      <c r="C2494" s="4904" t="s">
        <v>490</v>
      </c>
      <c r="D2494" s="4904"/>
      <c r="E2494" s="1253">
        <f>SUM(E2495)</f>
        <v>8097006</v>
      </c>
      <c r="F2494" s="1253">
        <f>SUM(F2495)</f>
        <v>10115942</v>
      </c>
      <c r="G2494" s="1252">
        <f>SUM(G2495)</f>
        <v>10115941.960000001</v>
      </c>
      <c r="H2494" s="1237">
        <f t="shared" si="183"/>
        <v>0.99999999604584533</v>
      </c>
    </row>
    <row r="2495" spans="1:8" s="1421" customFormat="1" ht="17.100000000000001" customHeight="1">
      <c r="A2495" s="1246"/>
      <c r="B2495" s="4863"/>
      <c r="C2495" s="4917" t="s">
        <v>489</v>
      </c>
      <c r="D2495" s="4917"/>
      <c r="E2495" s="1293">
        <f>SUM(E2496:E2497)</f>
        <v>8097006</v>
      </c>
      <c r="F2495" s="1293">
        <f>SUM(F2496:F2497)</f>
        <v>10115942</v>
      </c>
      <c r="G2495" s="1313">
        <f>SUM(G2496:G2497)</f>
        <v>10115941.960000001</v>
      </c>
      <c r="H2495" s="1290">
        <f t="shared" si="183"/>
        <v>0.99999999604584533</v>
      </c>
    </row>
    <row r="2496" spans="1:8" s="1421" customFormat="1" ht="17.100000000000001" customHeight="1">
      <c r="A2496" s="1246"/>
      <c r="B2496" s="4863"/>
      <c r="C2496" s="1250" t="s">
        <v>615</v>
      </c>
      <c r="D2496" s="1249" t="s">
        <v>614</v>
      </c>
      <c r="E2496" s="1293">
        <v>7947006</v>
      </c>
      <c r="F2496" s="1292">
        <v>9210942</v>
      </c>
      <c r="G2496" s="1291">
        <v>9210941.9600000009</v>
      </c>
      <c r="H2496" s="1290">
        <f t="shared" si="183"/>
        <v>0.99999999565733899</v>
      </c>
    </row>
    <row r="2497" spans="1:8" s="1421" customFormat="1" ht="28.5" customHeight="1">
      <c r="A2497" s="1246"/>
      <c r="B2497" s="1332"/>
      <c r="C2497" s="1431" t="s">
        <v>613</v>
      </c>
      <c r="D2497" s="1249" t="s">
        <v>612</v>
      </c>
      <c r="E2497" s="1293">
        <v>150000</v>
      </c>
      <c r="F2497" s="1292">
        <v>905000</v>
      </c>
      <c r="G2497" s="1291">
        <v>905000</v>
      </c>
      <c r="H2497" s="1290">
        <f t="shared" si="183"/>
        <v>1</v>
      </c>
    </row>
    <row r="2498" spans="1:8" s="1421" customFormat="1" ht="16.5" customHeight="1">
      <c r="A2498" s="1246"/>
      <c r="B2498" s="1332"/>
      <c r="C2498" s="4930"/>
      <c r="D2498" s="4938"/>
      <c r="E2498" s="1293"/>
      <c r="F2498" s="1292"/>
      <c r="G2498" s="1291"/>
      <c r="H2498" s="1290"/>
    </row>
    <row r="2499" spans="1:8" s="1421" customFormat="1" ht="15" customHeight="1">
      <c r="A2499" s="1332"/>
      <c r="B2499" s="1332"/>
      <c r="C2499" s="4928" t="s">
        <v>487</v>
      </c>
      <c r="D2499" s="4939"/>
      <c r="E2499" s="1253">
        <f t="shared" ref="E2499:G2500" si="184">SUM(E2500)</f>
        <v>546000</v>
      </c>
      <c r="F2499" s="1253">
        <f t="shared" si="184"/>
        <v>1106000</v>
      </c>
      <c r="G2499" s="1252">
        <f t="shared" si="184"/>
        <v>1106000</v>
      </c>
      <c r="H2499" s="1237">
        <f t="shared" ref="H2499:H2507" si="185">G2499/F2499</f>
        <v>1</v>
      </c>
    </row>
    <row r="2500" spans="1:8" s="1421" customFormat="1" ht="16.5" customHeight="1">
      <c r="A2500" s="1246"/>
      <c r="B2500" s="1332"/>
      <c r="C2500" s="4921" t="s">
        <v>486</v>
      </c>
      <c r="D2500" s="4940"/>
      <c r="E2500" s="1293">
        <f t="shared" si="184"/>
        <v>546000</v>
      </c>
      <c r="F2500" s="1293">
        <f t="shared" si="184"/>
        <v>1106000</v>
      </c>
      <c r="G2500" s="1313">
        <f t="shared" si="184"/>
        <v>1106000</v>
      </c>
      <c r="H2500" s="1290">
        <f t="shared" si="185"/>
        <v>1</v>
      </c>
    </row>
    <row r="2501" spans="1:8" s="1421" customFormat="1" ht="40.5" customHeight="1" thickBot="1">
      <c r="A2501" s="1348"/>
      <c r="B2501" s="1348"/>
      <c r="C2501" s="1510" t="s">
        <v>569</v>
      </c>
      <c r="D2501" s="1509" t="s">
        <v>568</v>
      </c>
      <c r="E2501" s="1228">
        <v>546000</v>
      </c>
      <c r="F2501" s="1227">
        <v>1106000</v>
      </c>
      <c r="G2501" s="1226">
        <v>1106000</v>
      </c>
      <c r="H2501" s="1199">
        <f t="shared" si="185"/>
        <v>1</v>
      </c>
    </row>
    <row r="2502" spans="1:8" s="1421" customFormat="1" ht="17.100000000000001" customHeight="1" thickBot="1">
      <c r="A2502" s="1246"/>
      <c r="B2502" s="1475" t="s">
        <v>627</v>
      </c>
      <c r="C2502" s="1474"/>
      <c r="D2502" s="1473" t="s">
        <v>407</v>
      </c>
      <c r="E2502" s="1482">
        <f>SUM(E2503,E2509)</f>
        <v>19849760</v>
      </c>
      <c r="F2502" s="1482">
        <f>SUM(F2503,F2509)</f>
        <v>24711486</v>
      </c>
      <c r="G2502" s="1481">
        <f>SUM(G2503,G2509)</f>
        <v>22963774.43</v>
      </c>
      <c r="H2502" s="1480">
        <f t="shared" si="185"/>
        <v>0.92927533495962156</v>
      </c>
    </row>
    <row r="2503" spans="1:8" s="1421" customFormat="1" ht="17.100000000000001" customHeight="1">
      <c r="A2503" s="1246"/>
      <c r="B2503" s="1472"/>
      <c r="C2503" s="4904" t="s">
        <v>490</v>
      </c>
      <c r="D2503" s="4904"/>
      <c r="E2503" s="1253">
        <f>SUM(E2504)</f>
        <v>11670111</v>
      </c>
      <c r="F2503" s="1253">
        <f>SUM(F2504)</f>
        <v>13166207</v>
      </c>
      <c r="G2503" s="1252">
        <f>SUM(G2504)</f>
        <v>12706048.129999999</v>
      </c>
      <c r="H2503" s="1237">
        <f t="shared" si="185"/>
        <v>0.96505000491029791</v>
      </c>
    </row>
    <row r="2504" spans="1:8" s="1421" customFormat="1" ht="17.100000000000001" customHeight="1">
      <c r="A2504" s="1246"/>
      <c r="B2504" s="1472"/>
      <c r="C2504" s="4917" t="s">
        <v>489</v>
      </c>
      <c r="D2504" s="4917"/>
      <c r="E2504" s="1293">
        <f>SUM(E2505:E2507)</f>
        <v>11670111</v>
      </c>
      <c r="F2504" s="1293">
        <f>SUM(F2505:F2507)</f>
        <v>13166207</v>
      </c>
      <c r="G2504" s="1313">
        <f>SUM(G2505:G2507)</f>
        <v>12706048.129999999</v>
      </c>
      <c r="H2504" s="1290">
        <f t="shared" si="185"/>
        <v>0.96505000491029791</v>
      </c>
    </row>
    <row r="2505" spans="1:8" s="1421" customFormat="1" ht="17.100000000000001" customHeight="1">
      <c r="A2505" s="1246"/>
      <c r="B2505" s="1472"/>
      <c r="C2505" s="1250" t="s">
        <v>615</v>
      </c>
      <c r="D2505" s="1249" t="s">
        <v>614</v>
      </c>
      <c r="E2505" s="1293">
        <v>10738909</v>
      </c>
      <c r="F2505" s="1292">
        <v>11685682</v>
      </c>
      <c r="G2505" s="1291">
        <v>11300402.51</v>
      </c>
      <c r="H2505" s="1290">
        <f t="shared" si="185"/>
        <v>0.96702978140257456</v>
      </c>
    </row>
    <row r="2506" spans="1:8" s="1421" customFormat="1" ht="30.75" customHeight="1">
      <c r="A2506" s="1246"/>
      <c r="B2506" s="1472"/>
      <c r="C2506" s="1250" t="s">
        <v>90</v>
      </c>
      <c r="D2506" s="1249" t="s">
        <v>488</v>
      </c>
      <c r="E2506" s="1293">
        <v>0</v>
      </c>
      <c r="F2506" s="1292">
        <v>169906</v>
      </c>
      <c r="G2506" s="1291">
        <v>167740</v>
      </c>
      <c r="H2506" s="1290">
        <f t="shared" si="185"/>
        <v>0.98725177451061175</v>
      </c>
    </row>
    <row r="2507" spans="1:8" s="1421" customFormat="1" ht="24.75" customHeight="1">
      <c r="A2507" s="1246"/>
      <c r="B2507" s="1472"/>
      <c r="C2507" s="1431" t="s">
        <v>613</v>
      </c>
      <c r="D2507" s="1249" t="s">
        <v>612</v>
      </c>
      <c r="E2507" s="1508">
        <v>931202</v>
      </c>
      <c r="F2507" s="1504">
        <v>1310619</v>
      </c>
      <c r="G2507" s="1503">
        <v>1237905.6200000001</v>
      </c>
      <c r="H2507" s="1507">
        <f t="shared" si="185"/>
        <v>0.94451981849797695</v>
      </c>
    </row>
    <row r="2508" spans="1:8" s="1421" customFormat="1" ht="15">
      <c r="A2508" s="1246"/>
      <c r="B2508" s="1472"/>
      <c r="C2508" s="1310"/>
      <c r="D2508" s="1506"/>
      <c r="E2508" s="1505"/>
      <c r="F2508" s="1504"/>
      <c r="G2508" s="1503"/>
      <c r="H2508" s="1290"/>
    </row>
    <row r="2509" spans="1:8" s="1421" customFormat="1" ht="18.75" customHeight="1">
      <c r="A2509" s="1332"/>
      <c r="B2509" s="1472"/>
      <c r="C2509" s="4943" t="s">
        <v>487</v>
      </c>
      <c r="D2509" s="4944"/>
      <c r="E2509" s="1253">
        <f>SUM(E2510)</f>
        <v>8179649</v>
      </c>
      <c r="F2509" s="1253">
        <f>SUM(F2510)</f>
        <v>11545279</v>
      </c>
      <c r="G2509" s="1252">
        <f>SUM(G2510)</f>
        <v>10257726.299999999</v>
      </c>
      <c r="H2509" s="1237">
        <f t="shared" ref="H2509:H2516" si="186">G2509/F2509</f>
        <v>0.8884779917401735</v>
      </c>
    </row>
    <row r="2510" spans="1:8" s="1421" customFormat="1" ht="18" customHeight="1">
      <c r="A2510" s="1246"/>
      <c r="B2510" s="1472"/>
      <c r="C2510" s="4937" t="s">
        <v>486</v>
      </c>
      <c r="D2510" s="4945"/>
      <c r="E2510" s="1295">
        <f>SUM(E2511:E2515)</f>
        <v>8179649</v>
      </c>
      <c r="F2510" s="1295">
        <f>SUM(F2511:F2515)</f>
        <v>11545279</v>
      </c>
      <c r="G2510" s="1294">
        <f>SUM(G2511:G2515)</f>
        <v>10257726.299999999</v>
      </c>
      <c r="H2510" s="1290">
        <f t="shared" si="186"/>
        <v>0.8884779917401735</v>
      </c>
    </row>
    <row r="2511" spans="1:8" s="1421" customFormat="1" ht="38.25">
      <c r="A2511" s="1246"/>
      <c r="B2511" s="1472"/>
      <c r="C2511" s="1470" t="s">
        <v>569</v>
      </c>
      <c r="D2511" s="1502" t="s">
        <v>568</v>
      </c>
      <c r="E2511" s="1293">
        <v>2530200</v>
      </c>
      <c r="F2511" s="1292">
        <v>3207677</v>
      </c>
      <c r="G2511" s="1291">
        <v>2668773.73</v>
      </c>
      <c r="H2511" s="1290">
        <f t="shared" si="186"/>
        <v>0.831995780747251</v>
      </c>
    </row>
    <row r="2512" spans="1:8" s="1421" customFormat="1" ht="40.5" hidden="1" customHeight="1">
      <c r="A2512" s="1246"/>
      <c r="B2512" s="1245"/>
      <c r="C2512" s="1274" t="s">
        <v>485</v>
      </c>
      <c r="D2512" s="1501" t="s">
        <v>484</v>
      </c>
      <c r="E2512" s="1293">
        <v>0</v>
      </c>
      <c r="F2512" s="1292"/>
      <c r="G2512" s="1291"/>
      <c r="H2512" s="1290" t="e">
        <f t="shared" si="186"/>
        <v>#DIV/0!</v>
      </c>
    </row>
    <row r="2513" spans="1:8" s="1421" customFormat="1" ht="47.25" customHeight="1">
      <c r="A2513" s="1246"/>
      <c r="B2513" s="1245"/>
      <c r="C2513" s="1361" t="s">
        <v>625</v>
      </c>
      <c r="D2513" s="1500" t="s">
        <v>568</v>
      </c>
      <c r="E2513" s="1293">
        <v>5475468</v>
      </c>
      <c r="F2513" s="1292">
        <v>7889000</v>
      </c>
      <c r="G2513" s="1291">
        <v>7140352.0499999998</v>
      </c>
      <c r="H2513" s="1290">
        <f t="shared" si="186"/>
        <v>0.90510230067182151</v>
      </c>
    </row>
    <row r="2514" spans="1:8" s="1421" customFormat="1" ht="54" customHeight="1">
      <c r="A2514" s="1246"/>
      <c r="B2514" s="1245"/>
      <c r="C2514" s="1361" t="s">
        <v>464</v>
      </c>
      <c r="D2514" s="1499" t="s">
        <v>581</v>
      </c>
      <c r="E2514" s="1293">
        <v>173981</v>
      </c>
      <c r="F2514" s="1292">
        <v>332062</v>
      </c>
      <c r="G2514" s="1291">
        <v>332060.52</v>
      </c>
      <c r="H2514" s="1290">
        <f t="shared" si="186"/>
        <v>0.9999955430010059</v>
      </c>
    </row>
    <row r="2515" spans="1:8" s="1421" customFormat="1" ht="54" customHeight="1">
      <c r="A2515" s="1246"/>
      <c r="B2515" s="1245"/>
      <c r="C2515" s="1246" t="s">
        <v>485</v>
      </c>
      <c r="D2515" s="1330" t="s">
        <v>484</v>
      </c>
      <c r="E2515" s="1293">
        <v>0</v>
      </c>
      <c r="F2515" s="1292">
        <v>116540</v>
      </c>
      <c r="G2515" s="1291">
        <v>116540</v>
      </c>
      <c r="H2515" s="1290">
        <f t="shared" si="186"/>
        <v>1</v>
      </c>
    </row>
    <row r="2516" spans="1:8" s="1421" customFormat="1" ht="27" hidden="1" customHeight="1">
      <c r="A2516" s="1246"/>
      <c r="B2516" s="1245"/>
      <c r="C2516" s="1350" t="s">
        <v>409</v>
      </c>
      <c r="D2516" s="1498" t="s">
        <v>626</v>
      </c>
      <c r="E2516" s="1293">
        <v>0</v>
      </c>
      <c r="F2516" s="1299"/>
      <c r="G2516" s="1298"/>
      <c r="H2516" s="1297" t="e">
        <f t="shared" si="186"/>
        <v>#DIV/0!</v>
      </c>
    </row>
    <row r="2517" spans="1:8" s="1421" customFormat="1" ht="17.25" customHeight="1">
      <c r="A2517" s="1246"/>
      <c r="B2517" s="1245"/>
      <c r="C2517" s="1361"/>
      <c r="D2517" s="1497"/>
      <c r="E2517" s="1293"/>
      <c r="F2517" s="1299"/>
      <c r="G2517" s="1298"/>
      <c r="H2517" s="1297"/>
    </row>
    <row r="2518" spans="1:8" s="1421" customFormat="1" ht="25.5" customHeight="1">
      <c r="A2518" s="1246"/>
      <c r="B2518" s="1245"/>
      <c r="C2518" s="4946" t="s">
        <v>580</v>
      </c>
      <c r="D2518" s="4947"/>
      <c r="E2518" s="1312">
        <f>SUM(E2519:E2520)</f>
        <v>6201668</v>
      </c>
      <c r="F2518" s="1496">
        <f>SUM(F2519:F2520)</f>
        <v>9281714</v>
      </c>
      <c r="G2518" s="1495">
        <f>SUM(G2519:G2520)</f>
        <v>8441109.8200000003</v>
      </c>
      <c r="H2518" s="1494">
        <f t="shared" ref="H2518:H2526" si="187">G2518/F2518</f>
        <v>0.90943438033104662</v>
      </c>
    </row>
    <row r="2519" spans="1:8" s="1421" customFormat="1" ht="39" customHeight="1">
      <c r="A2519" s="1246"/>
      <c r="B2519" s="1245"/>
      <c r="C2519" s="1493" t="s">
        <v>569</v>
      </c>
      <c r="D2519" s="1492" t="s">
        <v>568</v>
      </c>
      <c r="E2519" s="1400">
        <v>726200</v>
      </c>
      <c r="F2519" s="1491">
        <v>1392714</v>
      </c>
      <c r="G2519" s="1490">
        <v>1300757.77</v>
      </c>
      <c r="H2519" s="1489">
        <f t="shared" si="187"/>
        <v>0.93397335705679707</v>
      </c>
    </row>
    <row r="2520" spans="1:8" s="1421" customFormat="1" ht="39" thickBot="1">
      <c r="A2520" s="1348"/>
      <c r="B2520" s="1467"/>
      <c r="C2520" s="1488" t="s">
        <v>625</v>
      </c>
      <c r="D2520" s="1487" t="s">
        <v>568</v>
      </c>
      <c r="E2520" s="1329">
        <v>5475468</v>
      </c>
      <c r="F2520" s="1486">
        <v>7889000</v>
      </c>
      <c r="G2520" s="1485">
        <v>7140352.0499999998</v>
      </c>
      <c r="H2520" s="1484">
        <f t="shared" si="187"/>
        <v>0.90510230067182151</v>
      </c>
    </row>
    <row r="2521" spans="1:8" s="1421" customFormat="1" ht="17.100000000000001" customHeight="1" thickBot="1">
      <c r="A2521" s="1246"/>
      <c r="B2521" s="1475" t="s">
        <v>624</v>
      </c>
      <c r="C2521" s="1474"/>
      <c r="D2521" s="1473" t="s">
        <v>623</v>
      </c>
      <c r="E2521" s="1482">
        <f>SUM(E2522,E2528)</f>
        <v>807544</v>
      </c>
      <c r="F2521" s="1482">
        <f>SUM(F2522,F2528)</f>
        <v>855680</v>
      </c>
      <c r="G2521" s="1481">
        <f>SUM(G2522,G2528)</f>
        <v>855680</v>
      </c>
      <c r="H2521" s="1480">
        <f t="shared" si="187"/>
        <v>1</v>
      </c>
    </row>
    <row r="2522" spans="1:8" s="1421" customFormat="1" ht="17.100000000000001" customHeight="1">
      <c r="A2522" s="1246"/>
      <c r="B2522" s="4863"/>
      <c r="C2522" s="4904" t="s">
        <v>490</v>
      </c>
      <c r="D2522" s="4904"/>
      <c r="E2522" s="1253">
        <f>SUM(E2523)</f>
        <v>757544</v>
      </c>
      <c r="F2522" s="1253">
        <f>SUM(F2523)</f>
        <v>805680</v>
      </c>
      <c r="G2522" s="1252">
        <f>SUM(G2523)</f>
        <v>805680</v>
      </c>
      <c r="H2522" s="1237">
        <f t="shared" si="187"/>
        <v>1</v>
      </c>
    </row>
    <row r="2523" spans="1:8" s="1421" customFormat="1" ht="17.100000000000001" customHeight="1">
      <c r="A2523" s="1246"/>
      <c r="B2523" s="4863"/>
      <c r="C2523" s="4917" t="s">
        <v>489</v>
      </c>
      <c r="D2523" s="4917"/>
      <c r="E2523" s="1293">
        <f>SUM(E2525:E2526)</f>
        <v>757544</v>
      </c>
      <c r="F2523" s="1293">
        <f>SUM(F2525:F2526)</f>
        <v>805680</v>
      </c>
      <c r="G2523" s="1313">
        <f>SUM(G2525:G2526)</f>
        <v>805680</v>
      </c>
      <c r="H2523" s="1290">
        <f t="shared" si="187"/>
        <v>1</v>
      </c>
    </row>
    <row r="2524" spans="1:8" s="1421" customFormat="1" ht="27" hidden="1" customHeight="1">
      <c r="A2524" s="1246"/>
      <c r="B2524" s="4863"/>
      <c r="C2524" s="1444" t="s">
        <v>90</v>
      </c>
      <c r="D2524" s="1433" t="s">
        <v>488</v>
      </c>
      <c r="E2524" s="1293">
        <v>0</v>
      </c>
      <c r="F2524" s="1292"/>
      <c r="G2524" s="1291"/>
      <c r="H2524" s="1290" t="e">
        <f t="shared" si="187"/>
        <v>#DIV/0!</v>
      </c>
    </row>
    <row r="2525" spans="1:8" s="1421" customFormat="1" ht="17.100000000000001" customHeight="1">
      <c r="A2525" s="1246"/>
      <c r="B2525" s="4863"/>
      <c r="C2525" s="1250" t="s">
        <v>615</v>
      </c>
      <c r="D2525" s="1249" t="s">
        <v>614</v>
      </c>
      <c r="E2525" s="1293">
        <v>732312</v>
      </c>
      <c r="F2525" s="1292">
        <v>780448</v>
      </c>
      <c r="G2525" s="1291">
        <v>780448</v>
      </c>
      <c r="H2525" s="1290">
        <f t="shared" si="187"/>
        <v>1</v>
      </c>
    </row>
    <row r="2526" spans="1:8" s="1421" customFormat="1" ht="27" customHeight="1">
      <c r="A2526" s="1246"/>
      <c r="B2526" s="4863"/>
      <c r="C2526" s="1372" t="s">
        <v>613</v>
      </c>
      <c r="D2526" s="1371" t="s">
        <v>612</v>
      </c>
      <c r="E2526" s="1293">
        <v>25232</v>
      </c>
      <c r="F2526" s="1292">
        <v>25232</v>
      </c>
      <c r="G2526" s="1291">
        <v>25232</v>
      </c>
      <c r="H2526" s="1290">
        <f t="shared" si="187"/>
        <v>1</v>
      </c>
    </row>
    <row r="2527" spans="1:8" s="1421" customFormat="1" ht="14.25" customHeight="1">
      <c r="A2527" s="1246"/>
      <c r="B2527" s="1366"/>
      <c r="C2527" s="4912"/>
      <c r="D2527" s="4948"/>
      <c r="E2527" s="1293"/>
      <c r="F2527" s="1292"/>
      <c r="G2527" s="1291"/>
      <c r="H2527" s="1290"/>
    </row>
    <row r="2528" spans="1:8" s="1421" customFormat="1" ht="16.5" customHeight="1">
      <c r="A2528" s="1246"/>
      <c r="B2528" s="1245"/>
      <c r="C2528" s="4943" t="s">
        <v>487</v>
      </c>
      <c r="D2528" s="4944"/>
      <c r="E2528" s="1253">
        <f t="shared" ref="E2528:G2529" si="188">SUM(E2529)</f>
        <v>50000</v>
      </c>
      <c r="F2528" s="1253">
        <f t="shared" si="188"/>
        <v>50000</v>
      </c>
      <c r="G2528" s="1252">
        <f t="shared" si="188"/>
        <v>50000</v>
      </c>
      <c r="H2528" s="1422">
        <f t="shared" ref="H2528:H2535" si="189">G2528/F2528</f>
        <v>1</v>
      </c>
    </row>
    <row r="2529" spans="1:8" s="1421" customFormat="1" ht="16.5" customHeight="1">
      <c r="A2529" s="1246"/>
      <c r="B2529" s="1245"/>
      <c r="C2529" s="4937" t="s">
        <v>486</v>
      </c>
      <c r="D2529" s="4945"/>
      <c r="E2529" s="1293">
        <f t="shared" si="188"/>
        <v>50000</v>
      </c>
      <c r="F2529" s="1293">
        <f t="shared" si="188"/>
        <v>50000</v>
      </c>
      <c r="G2529" s="1313">
        <f t="shared" si="188"/>
        <v>50000</v>
      </c>
      <c r="H2529" s="1290">
        <f t="shared" si="189"/>
        <v>1</v>
      </c>
    </row>
    <row r="2530" spans="1:8" s="1421" customFormat="1" ht="38.25" customHeight="1" thickBot="1">
      <c r="A2530" s="1246"/>
      <c r="B2530" s="1467"/>
      <c r="C2530" s="1357" t="s">
        <v>569</v>
      </c>
      <c r="D2530" s="1483" t="s">
        <v>568</v>
      </c>
      <c r="E2530" s="1228">
        <v>50000</v>
      </c>
      <c r="F2530" s="1227">
        <v>50000</v>
      </c>
      <c r="G2530" s="1226">
        <v>50000</v>
      </c>
      <c r="H2530" s="1199">
        <f t="shared" si="189"/>
        <v>1</v>
      </c>
    </row>
    <row r="2531" spans="1:8" s="1421" customFormat="1" ht="17.100000000000001" customHeight="1" thickBot="1">
      <c r="A2531" s="1332"/>
      <c r="B2531" s="1475" t="s">
        <v>622</v>
      </c>
      <c r="C2531" s="1474"/>
      <c r="D2531" s="1473" t="s">
        <v>408</v>
      </c>
      <c r="E2531" s="1482">
        <f>SUM(E2532,E2537)</f>
        <v>3111346</v>
      </c>
      <c r="F2531" s="1482">
        <f>SUM(F2532,F2537)</f>
        <v>3747290</v>
      </c>
      <c r="G2531" s="1481">
        <f>SUM(G2532,G2537)</f>
        <v>3720801.15</v>
      </c>
      <c r="H2531" s="1480">
        <f t="shared" si="189"/>
        <v>0.99293119827928977</v>
      </c>
    </row>
    <row r="2532" spans="1:8" s="1421" customFormat="1" ht="17.100000000000001" customHeight="1">
      <c r="A2532" s="1246"/>
      <c r="B2532" s="1479"/>
      <c r="C2532" s="4949" t="s">
        <v>490</v>
      </c>
      <c r="D2532" s="4949"/>
      <c r="E2532" s="1253">
        <f>SUM(E2533)</f>
        <v>2036346</v>
      </c>
      <c r="F2532" s="1253">
        <f>SUM(F2533)</f>
        <v>2606690</v>
      </c>
      <c r="G2532" s="1252">
        <f>SUM(G2533)</f>
        <v>2605103.59</v>
      </c>
      <c r="H2532" s="1237">
        <f t="shared" si="189"/>
        <v>0.99939140826105133</v>
      </c>
    </row>
    <row r="2533" spans="1:8" s="1421" customFormat="1" ht="17.100000000000001" customHeight="1">
      <c r="A2533" s="1246"/>
      <c r="B2533" s="1472"/>
      <c r="C2533" s="4917" t="s">
        <v>489</v>
      </c>
      <c r="D2533" s="4917"/>
      <c r="E2533" s="1293">
        <f>SUM(E2534:E2535)</f>
        <v>2036346</v>
      </c>
      <c r="F2533" s="1293">
        <f>SUM(F2534:F2535)</f>
        <v>2606690</v>
      </c>
      <c r="G2533" s="1313">
        <f>SUM(G2534:G2535)</f>
        <v>2605103.59</v>
      </c>
      <c r="H2533" s="1290">
        <f t="shared" si="189"/>
        <v>0.99939140826105133</v>
      </c>
    </row>
    <row r="2534" spans="1:8" s="1421" customFormat="1" ht="17.100000000000001" customHeight="1">
      <c r="A2534" s="1246"/>
      <c r="B2534" s="1472"/>
      <c r="C2534" s="1250" t="s">
        <v>615</v>
      </c>
      <c r="D2534" s="1249" t="s">
        <v>614</v>
      </c>
      <c r="E2534" s="1293">
        <v>2001346</v>
      </c>
      <c r="F2534" s="1292">
        <v>2508346</v>
      </c>
      <c r="G2534" s="1291">
        <v>2508346</v>
      </c>
      <c r="H2534" s="1290">
        <f t="shared" si="189"/>
        <v>1</v>
      </c>
    </row>
    <row r="2535" spans="1:8" s="1421" customFormat="1" ht="25.5">
      <c r="A2535" s="1246"/>
      <c r="B2535" s="1472"/>
      <c r="C2535" s="1478" t="s">
        <v>613</v>
      </c>
      <c r="D2535" s="1477" t="s">
        <v>612</v>
      </c>
      <c r="E2535" s="1293">
        <v>35000</v>
      </c>
      <c r="F2535" s="1292">
        <v>98344</v>
      </c>
      <c r="G2535" s="1291">
        <v>96757.59</v>
      </c>
      <c r="H2535" s="1290">
        <f t="shared" si="189"/>
        <v>0.98386876677784096</v>
      </c>
    </row>
    <row r="2536" spans="1:8" s="1421" customFormat="1">
      <c r="A2536" s="1246"/>
      <c r="B2536" s="1472"/>
      <c r="C2536" s="1302"/>
      <c r="D2536" s="1301"/>
      <c r="E2536" s="1300"/>
      <c r="F2536" s="1292"/>
      <c r="G2536" s="1291"/>
      <c r="H2536" s="1290"/>
    </row>
    <row r="2537" spans="1:8" s="1421" customFormat="1" ht="16.5" customHeight="1">
      <c r="A2537" s="1246"/>
      <c r="B2537" s="1472"/>
      <c r="C2537" s="4928" t="s">
        <v>487</v>
      </c>
      <c r="D2537" s="4928"/>
      <c r="E2537" s="1253">
        <f t="shared" ref="E2537:G2538" si="190">SUM(E2538)</f>
        <v>1075000</v>
      </c>
      <c r="F2537" s="1253">
        <f t="shared" si="190"/>
        <v>1140600</v>
      </c>
      <c r="G2537" s="1252">
        <f t="shared" si="190"/>
        <v>1115697.56</v>
      </c>
      <c r="H2537" s="1422">
        <f t="shared" ref="H2537:H2544" si="191">G2537/F2537</f>
        <v>0.97816724530948629</v>
      </c>
    </row>
    <row r="2538" spans="1:8" s="1421" customFormat="1" ht="15.75" customHeight="1">
      <c r="A2538" s="1246"/>
      <c r="B2538" s="1472"/>
      <c r="C2538" s="4911" t="s">
        <v>486</v>
      </c>
      <c r="D2538" s="4937"/>
      <c r="E2538" s="1293">
        <f t="shared" si="190"/>
        <v>1075000</v>
      </c>
      <c r="F2538" s="1293">
        <f t="shared" si="190"/>
        <v>1140600</v>
      </c>
      <c r="G2538" s="1313">
        <f t="shared" si="190"/>
        <v>1115697.56</v>
      </c>
      <c r="H2538" s="1290">
        <f t="shared" si="191"/>
        <v>0.97816724530948629</v>
      </c>
    </row>
    <row r="2539" spans="1:8" s="1421" customFormat="1" ht="39" thickBot="1">
      <c r="A2539" s="1246"/>
      <c r="B2539" s="1476"/>
      <c r="C2539" s="1347" t="s">
        <v>569</v>
      </c>
      <c r="D2539" s="1346" t="s">
        <v>568</v>
      </c>
      <c r="E2539" s="1228">
        <v>1075000</v>
      </c>
      <c r="F2539" s="1227">
        <v>1140600</v>
      </c>
      <c r="G2539" s="1226">
        <v>1115697.56</v>
      </c>
      <c r="H2539" s="1317">
        <f t="shared" si="191"/>
        <v>0.97816724530948629</v>
      </c>
    </row>
    <row r="2540" spans="1:8" s="1421" customFormat="1" ht="17.100000000000001" customHeight="1" thickBot="1">
      <c r="A2540" s="1332"/>
      <c r="B2540" s="1475" t="s">
        <v>621</v>
      </c>
      <c r="C2540" s="1474"/>
      <c r="D2540" s="1473" t="s">
        <v>620</v>
      </c>
      <c r="E2540" s="1316">
        <f>SUM(E2541,E2552)</f>
        <v>10132618</v>
      </c>
      <c r="F2540" s="1316">
        <f>SUM(F2541,F2552)</f>
        <v>11167263</v>
      </c>
      <c r="G2540" s="1315">
        <f>SUM(G2541,G2552)</f>
        <v>11159269.85</v>
      </c>
      <c r="H2540" s="1254">
        <f t="shared" si="191"/>
        <v>0.9992842337464426</v>
      </c>
    </row>
    <row r="2541" spans="1:8" s="1421" customFormat="1" ht="17.100000000000001" customHeight="1">
      <c r="A2541" s="1246"/>
      <c r="B2541" s="1245"/>
      <c r="C2541" s="4884" t="s">
        <v>490</v>
      </c>
      <c r="D2541" s="4885"/>
      <c r="E2541" s="1253">
        <f>SUM(E2542,E2546)</f>
        <v>9897618</v>
      </c>
      <c r="F2541" s="1253">
        <f>SUM(F2542,F2546)</f>
        <v>10826263</v>
      </c>
      <c r="G2541" s="1252">
        <f>SUM(G2542,G2546)</f>
        <v>10823652.16</v>
      </c>
      <c r="H2541" s="1237">
        <f t="shared" si="191"/>
        <v>0.99975884199377019</v>
      </c>
    </row>
    <row r="2542" spans="1:8" s="1421" customFormat="1" ht="17.100000000000001" customHeight="1">
      <c r="A2542" s="1246"/>
      <c r="B2542" s="1472"/>
      <c r="C2542" s="4917" t="s">
        <v>514</v>
      </c>
      <c r="D2542" s="4917"/>
      <c r="E2542" s="1293">
        <f>SUM(E2543)</f>
        <v>0</v>
      </c>
      <c r="F2542" s="1293">
        <f>SUM(F2543)</f>
        <v>11</v>
      </c>
      <c r="G2542" s="1313">
        <f>SUM(G2543)</f>
        <v>11</v>
      </c>
      <c r="H2542" s="1290">
        <f t="shared" si="191"/>
        <v>1</v>
      </c>
    </row>
    <row r="2543" spans="1:8" s="1421" customFormat="1" ht="17.100000000000001" customHeight="1">
      <c r="A2543" s="1246"/>
      <c r="B2543" s="1472"/>
      <c r="C2543" s="4910" t="s">
        <v>508</v>
      </c>
      <c r="D2543" s="4910"/>
      <c r="E2543" s="1312">
        <f>SUM(E2544:E2544)</f>
        <v>0</v>
      </c>
      <c r="F2543" s="1312">
        <f>SUM(F2544:F2544)</f>
        <v>11</v>
      </c>
      <c r="G2543" s="1311">
        <f>SUM(G2544:G2544)</f>
        <v>11</v>
      </c>
      <c r="H2543" s="1306">
        <f t="shared" si="191"/>
        <v>1</v>
      </c>
    </row>
    <row r="2544" spans="1:8" s="1421" customFormat="1" ht="54" customHeight="1">
      <c r="A2544" s="1246"/>
      <c r="B2544" s="1472"/>
      <c r="C2544" s="1250" t="s">
        <v>619</v>
      </c>
      <c r="D2544" s="1249" t="s">
        <v>618</v>
      </c>
      <c r="E2544" s="1293">
        <v>0</v>
      </c>
      <c r="F2544" s="1292">
        <v>11</v>
      </c>
      <c r="G2544" s="1291">
        <v>11</v>
      </c>
      <c r="H2544" s="1290">
        <f t="shared" si="191"/>
        <v>1</v>
      </c>
    </row>
    <row r="2545" spans="1:8" s="1421" customFormat="1" ht="17.100000000000001" customHeight="1">
      <c r="A2545" s="1369"/>
      <c r="B2545" s="1471"/>
      <c r="C2545" s="1470"/>
      <c r="D2545" s="1401"/>
      <c r="E2545" s="1293"/>
      <c r="F2545" s="1469"/>
      <c r="G2545" s="1291"/>
      <c r="H2545" s="1290"/>
    </row>
    <row r="2546" spans="1:8" s="1421" customFormat="1" ht="17.100000000000001" customHeight="1">
      <c r="A2546" s="1246"/>
      <c r="B2546" s="1245"/>
      <c r="C2546" s="4941" t="s">
        <v>489</v>
      </c>
      <c r="D2546" s="4942"/>
      <c r="E2546" s="1293">
        <f>SUM(E2547:E2550)</f>
        <v>9897618</v>
      </c>
      <c r="F2546" s="1293">
        <f>SUM(F2547:F2550)</f>
        <v>10826252</v>
      </c>
      <c r="G2546" s="1313">
        <f>SUM(G2547:G2550)</f>
        <v>10823641.16</v>
      </c>
      <c r="H2546" s="1290">
        <f>G2546/F2546</f>
        <v>0.99975884174874186</v>
      </c>
    </row>
    <row r="2547" spans="1:8" s="1421" customFormat="1" ht="17.100000000000001" customHeight="1">
      <c r="A2547" s="1246"/>
      <c r="B2547" s="1245"/>
      <c r="C2547" s="1250" t="s">
        <v>615</v>
      </c>
      <c r="D2547" s="1249" t="s">
        <v>614</v>
      </c>
      <c r="E2547" s="1293">
        <v>9787618</v>
      </c>
      <c r="F2547" s="1292">
        <v>10397613</v>
      </c>
      <c r="G2547" s="1291">
        <v>10395361.82</v>
      </c>
      <c r="H2547" s="1290">
        <f>G2547/F2547</f>
        <v>0.99978349069156547</v>
      </c>
    </row>
    <row r="2548" spans="1:8" s="1421" customFormat="1" ht="34.5" customHeight="1">
      <c r="A2548" s="1246"/>
      <c r="B2548" s="1245"/>
      <c r="C2548" s="1250" t="s">
        <v>90</v>
      </c>
      <c r="D2548" s="1249" t="s">
        <v>488</v>
      </c>
      <c r="E2548" s="1293">
        <v>0</v>
      </c>
      <c r="F2548" s="1292">
        <v>9792</v>
      </c>
      <c r="G2548" s="1291">
        <v>9433</v>
      </c>
      <c r="H2548" s="1290">
        <f>G2548/F2548</f>
        <v>0.96333741830065356</v>
      </c>
    </row>
    <row r="2549" spans="1:8" s="1421" customFormat="1" ht="28.5" customHeight="1">
      <c r="A2549" s="1246"/>
      <c r="B2549" s="1245"/>
      <c r="C2549" s="1372" t="s">
        <v>613</v>
      </c>
      <c r="D2549" s="1468" t="s">
        <v>612</v>
      </c>
      <c r="E2549" s="1293">
        <v>110000</v>
      </c>
      <c r="F2549" s="1292">
        <v>418800</v>
      </c>
      <c r="G2549" s="1291">
        <v>418800</v>
      </c>
      <c r="H2549" s="1290">
        <f>G2549/F2549</f>
        <v>1</v>
      </c>
    </row>
    <row r="2550" spans="1:8" s="1421" customFormat="1" ht="53.25" customHeight="1">
      <c r="A2550" s="1246"/>
      <c r="B2550" s="1245"/>
      <c r="C2550" s="1265" t="s">
        <v>46</v>
      </c>
      <c r="D2550" s="1273" t="s">
        <v>617</v>
      </c>
      <c r="E2550" s="1293">
        <v>0</v>
      </c>
      <c r="F2550" s="1292">
        <v>47</v>
      </c>
      <c r="G2550" s="1291">
        <v>46.34</v>
      </c>
      <c r="H2550" s="1290">
        <f>G2550/F2550</f>
        <v>0.98595744680851072</v>
      </c>
    </row>
    <row r="2551" spans="1:8" s="1421" customFormat="1" ht="15.75" customHeight="1">
      <c r="A2551" s="1246"/>
      <c r="B2551" s="1245"/>
      <c r="C2551" s="4912"/>
      <c r="D2551" s="4936"/>
      <c r="E2551" s="1293"/>
      <c r="F2551" s="1292"/>
      <c r="G2551" s="1291"/>
      <c r="H2551" s="1290"/>
    </row>
    <row r="2552" spans="1:8" s="1421" customFormat="1" ht="16.5" customHeight="1">
      <c r="A2552" s="1246"/>
      <c r="B2552" s="1245"/>
      <c r="C2552" s="4928" t="s">
        <v>487</v>
      </c>
      <c r="D2552" s="4928"/>
      <c r="E2552" s="1253">
        <f t="shared" ref="E2552:G2553" si="192">SUM(E2553)</f>
        <v>235000</v>
      </c>
      <c r="F2552" s="1253">
        <f t="shared" si="192"/>
        <v>341000</v>
      </c>
      <c r="G2552" s="1252">
        <f t="shared" si="192"/>
        <v>335617.69</v>
      </c>
      <c r="H2552" s="1422">
        <f t="shared" ref="H2552:H2561" si="193">G2552/F2552</f>
        <v>0.98421609970674484</v>
      </c>
    </row>
    <row r="2553" spans="1:8" s="1421" customFormat="1" ht="16.5" customHeight="1">
      <c r="A2553" s="1246"/>
      <c r="B2553" s="1245"/>
      <c r="C2553" s="4911" t="s">
        <v>486</v>
      </c>
      <c r="D2553" s="4937"/>
      <c r="E2553" s="1293">
        <f t="shared" si="192"/>
        <v>235000</v>
      </c>
      <c r="F2553" s="1293">
        <f t="shared" si="192"/>
        <v>341000</v>
      </c>
      <c r="G2553" s="1313">
        <f t="shared" si="192"/>
        <v>335617.69</v>
      </c>
      <c r="H2553" s="1290">
        <f t="shared" si="193"/>
        <v>0.98421609970674484</v>
      </c>
    </row>
    <row r="2554" spans="1:8" s="1421" customFormat="1" ht="39" thickBot="1">
      <c r="A2554" s="1332"/>
      <c r="B2554" s="1467"/>
      <c r="C2554" s="1347" t="s">
        <v>569</v>
      </c>
      <c r="D2554" s="1346" t="s">
        <v>568</v>
      </c>
      <c r="E2554" s="1228">
        <v>235000</v>
      </c>
      <c r="F2554" s="1227">
        <v>341000</v>
      </c>
      <c r="G2554" s="1226">
        <v>335617.69</v>
      </c>
      <c r="H2554" s="1199">
        <f t="shared" si="193"/>
        <v>0.98421609970674484</v>
      </c>
    </row>
    <row r="2555" spans="1:8" ht="42.75" hidden="1" customHeight="1">
      <c r="A2555" s="1413"/>
      <c r="B2555" s="1451"/>
      <c r="C2555" s="1460" t="s">
        <v>485</v>
      </c>
      <c r="D2555" s="1459" t="s">
        <v>484</v>
      </c>
      <c r="E2555" s="1466">
        <v>0</v>
      </c>
      <c r="F2555" s="1465"/>
      <c r="G2555" s="1464"/>
      <c r="H2555" s="1463" t="e">
        <f t="shared" si="193"/>
        <v>#DIV/0!</v>
      </c>
    </row>
    <row r="2556" spans="1:8" s="1421" customFormat="1" ht="19.5" customHeight="1" thickBot="1">
      <c r="A2556" s="1332"/>
      <c r="B2556" s="1259" t="s">
        <v>616</v>
      </c>
      <c r="C2556" s="1340"/>
      <c r="D2556" s="1339" t="s">
        <v>414</v>
      </c>
      <c r="E2556" s="1316">
        <f>SUM(E2557,E2563)</f>
        <v>36193012</v>
      </c>
      <c r="F2556" s="1316">
        <f>SUM(F2557,F2563)</f>
        <v>39598465</v>
      </c>
      <c r="G2556" s="1315">
        <f>SUM(G2557,G2563)</f>
        <v>39188677.460000001</v>
      </c>
      <c r="H2556" s="1254">
        <f t="shared" si="193"/>
        <v>0.98965142866017664</v>
      </c>
    </row>
    <row r="2557" spans="1:8" s="1421" customFormat="1" ht="17.100000000000001" customHeight="1">
      <c r="A2557" s="1246"/>
      <c r="B2557" s="4863"/>
      <c r="C2557" s="4904" t="s">
        <v>490</v>
      </c>
      <c r="D2557" s="4904"/>
      <c r="E2557" s="1253">
        <f>SUM(E2558)</f>
        <v>30678967</v>
      </c>
      <c r="F2557" s="1253">
        <f>SUM(F2558)</f>
        <v>33679155</v>
      </c>
      <c r="G2557" s="1252">
        <f>SUM(G2558)</f>
        <v>33591634.090000004</v>
      </c>
      <c r="H2557" s="1237">
        <f t="shared" si="193"/>
        <v>0.99740133296099631</v>
      </c>
    </row>
    <row r="2558" spans="1:8" s="1421" customFormat="1" ht="17.100000000000001" customHeight="1">
      <c r="A2558" s="1246"/>
      <c r="B2558" s="4863"/>
      <c r="C2558" s="4917" t="s">
        <v>489</v>
      </c>
      <c r="D2558" s="4917"/>
      <c r="E2558" s="1293">
        <f>SUM(E2559:E2561)</f>
        <v>30678967</v>
      </c>
      <c r="F2558" s="1293">
        <f>SUM(F2559:F2561)</f>
        <v>33679155</v>
      </c>
      <c r="G2558" s="1313">
        <f>SUM(G2559:G2561)</f>
        <v>33591634.090000004</v>
      </c>
      <c r="H2558" s="1290">
        <f t="shared" si="193"/>
        <v>0.99740133296099631</v>
      </c>
    </row>
    <row r="2559" spans="1:8" s="1421" customFormat="1" ht="17.100000000000001" customHeight="1">
      <c r="A2559" s="1246"/>
      <c r="B2559" s="4863"/>
      <c r="C2559" s="1250" t="s">
        <v>615</v>
      </c>
      <c r="D2559" s="1249" t="s">
        <v>614</v>
      </c>
      <c r="E2559" s="1293">
        <v>30150806</v>
      </c>
      <c r="F2559" s="1292">
        <v>32370327</v>
      </c>
      <c r="G2559" s="1291">
        <v>32295502.010000002</v>
      </c>
      <c r="H2559" s="1290">
        <f t="shared" si="193"/>
        <v>0.99768846975194292</v>
      </c>
    </row>
    <row r="2560" spans="1:8" s="1421" customFormat="1" ht="29.25" customHeight="1">
      <c r="A2560" s="1246"/>
      <c r="B2560" s="1245"/>
      <c r="C2560" s="1250" t="s">
        <v>90</v>
      </c>
      <c r="D2560" s="1249" t="s">
        <v>488</v>
      </c>
      <c r="E2560" s="1293">
        <v>0</v>
      </c>
      <c r="F2560" s="1292">
        <v>100000</v>
      </c>
      <c r="G2560" s="1291">
        <v>100000</v>
      </c>
      <c r="H2560" s="1290">
        <f t="shared" si="193"/>
        <v>1</v>
      </c>
    </row>
    <row r="2561" spans="1:8" s="1421" customFormat="1" ht="29.25" customHeight="1">
      <c r="A2561" s="1246"/>
      <c r="B2561" s="1332"/>
      <c r="C2561" s="1372" t="s">
        <v>613</v>
      </c>
      <c r="D2561" s="1371" t="s">
        <v>612</v>
      </c>
      <c r="E2561" s="1293">
        <v>528161</v>
      </c>
      <c r="F2561" s="1292">
        <v>1208828</v>
      </c>
      <c r="G2561" s="1291">
        <v>1196132.08</v>
      </c>
      <c r="H2561" s="1290">
        <f t="shared" si="193"/>
        <v>0.98949733129940742</v>
      </c>
    </row>
    <row r="2562" spans="1:8" s="1421" customFormat="1" ht="15.75" customHeight="1">
      <c r="A2562" s="1332"/>
      <c r="B2562" s="1332"/>
      <c r="C2562" s="1385"/>
      <c r="D2562" s="1385"/>
      <c r="E2562" s="1235"/>
      <c r="F2562" s="1363"/>
      <c r="G2562" s="1362"/>
      <c r="H2562" s="1208"/>
    </row>
    <row r="2563" spans="1:8" s="1421" customFormat="1" ht="17.100000000000001" customHeight="1">
      <c r="A2563" s="1246"/>
      <c r="B2563" s="1332"/>
      <c r="C2563" s="4919" t="s">
        <v>487</v>
      </c>
      <c r="D2563" s="4919"/>
      <c r="E2563" s="1424">
        <f>SUM(E2564)</f>
        <v>5514045</v>
      </c>
      <c r="F2563" s="1424">
        <f>SUM(F2564)</f>
        <v>5919310</v>
      </c>
      <c r="G2563" s="1423">
        <f>SUM(G2564)</f>
        <v>5597043.3699999992</v>
      </c>
      <c r="H2563" s="1422">
        <f>G2563/F2563</f>
        <v>0.94555672367218457</v>
      </c>
    </row>
    <row r="2564" spans="1:8" s="1421" customFormat="1" ht="17.100000000000001" customHeight="1">
      <c r="A2564" s="1246"/>
      <c r="B2564" s="1332"/>
      <c r="C2564" s="4932" t="s">
        <v>486</v>
      </c>
      <c r="D2564" s="4933"/>
      <c r="E2564" s="1293">
        <f>SUM(E2565:E2566)</f>
        <v>5514045</v>
      </c>
      <c r="F2564" s="1293">
        <f>SUM(F2565:F2566)</f>
        <v>5919310</v>
      </c>
      <c r="G2564" s="1313">
        <f>SUM(G2565:G2566)</f>
        <v>5597043.3699999992</v>
      </c>
      <c r="H2564" s="1290">
        <f>G2564/F2564</f>
        <v>0.94555672367218457</v>
      </c>
    </row>
    <row r="2565" spans="1:8" s="1421" customFormat="1" ht="63.75">
      <c r="A2565" s="1246"/>
      <c r="B2565" s="1332"/>
      <c r="C2565" s="1462" t="s">
        <v>611</v>
      </c>
      <c r="D2565" s="1365" t="s">
        <v>610</v>
      </c>
      <c r="E2565" s="1293">
        <v>0</v>
      </c>
      <c r="F2565" s="1292">
        <v>73517</v>
      </c>
      <c r="G2565" s="1291">
        <v>73516.600000000006</v>
      </c>
      <c r="H2565" s="1290">
        <f>G2565/F2565</f>
        <v>0.99999455908157309</v>
      </c>
    </row>
    <row r="2566" spans="1:8" s="1421" customFormat="1" ht="39" thickBot="1">
      <c r="A2566" s="1348"/>
      <c r="B2566" s="1348"/>
      <c r="C2566" s="1461" t="s">
        <v>569</v>
      </c>
      <c r="D2566" s="1229" t="s">
        <v>568</v>
      </c>
      <c r="E2566" s="1228">
        <v>5514045</v>
      </c>
      <c r="F2566" s="1227">
        <v>5845793</v>
      </c>
      <c r="G2566" s="1226">
        <v>5523526.7699999996</v>
      </c>
      <c r="H2566" s="1199">
        <f>G2566/F2566</f>
        <v>0.94487211059303666</v>
      </c>
    </row>
    <row r="2567" spans="1:8" s="1421" customFormat="1" ht="51.75" hidden="1" thickBot="1">
      <c r="A2567" s="1413"/>
      <c r="B2567" s="1321"/>
      <c r="C2567" s="1460" t="s">
        <v>464</v>
      </c>
      <c r="D2567" s="1459" t="s">
        <v>581</v>
      </c>
      <c r="E2567" s="1419">
        <v>0</v>
      </c>
      <c r="F2567" s="1418"/>
      <c r="G2567" s="1417"/>
      <c r="H2567" s="1416" t="e">
        <f>G2567/F2567</f>
        <v>#DIV/0!</v>
      </c>
    </row>
    <row r="2568" spans="1:8" s="1421" customFormat="1" ht="13.5" hidden="1" thickBot="1">
      <c r="A2568" s="1413"/>
      <c r="B2568" s="1458"/>
      <c r="C2568" s="1457"/>
      <c r="D2568" s="1456"/>
      <c r="E2568" s="1415"/>
      <c r="F2568" s="1299"/>
      <c r="G2568" s="1298"/>
      <c r="H2568" s="1297"/>
    </row>
    <row r="2569" spans="1:8" s="1421" customFormat="1" ht="13.5" hidden="1" thickBot="1">
      <c r="A2569" s="1413"/>
      <c r="B2569" s="1455"/>
      <c r="C2569" s="4934" t="s">
        <v>580</v>
      </c>
      <c r="D2569" s="4935"/>
      <c r="E2569" s="1454">
        <f>SUM(E2570)</f>
        <v>0</v>
      </c>
      <c r="F2569" s="1454">
        <f>SUM(F2570)</f>
        <v>0</v>
      </c>
      <c r="G2569" s="1453">
        <f>SUM(G2570)</f>
        <v>0</v>
      </c>
      <c r="H2569" s="1452" t="e">
        <f t="shared" ref="H2569:H2583" si="194">G2569/F2569</f>
        <v>#DIV/0!</v>
      </c>
    </row>
    <row r="2570" spans="1:8" s="1421" customFormat="1" ht="64.5" hidden="1" thickBot="1">
      <c r="A2570" s="1413"/>
      <c r="B2570" s="1451"/>
      <c r="C2570" s="1450" t="s">
        <v>611</v>
      </c>
      <c r="D2570" s="1449" t="s">
        <v>610</v>
      </c>
      <c r="E2570" s="1399">
        <v>0</v>
      </c>
      <c r="F2570" s="1299"/>
      <c r="G2570" s="1448"/>
      <c r="H2570" s="1409" t="e">
        <f t="shared" si="194"/>
        <v>#DIV/0!</v>
      </c>
    </row>
    <row r="2571" spans="1:8" s="1421" customFormat="1" ht="17.100000000000001" customHeight="1" thickBot="1">
      <c r="A2571" s="1246"/>
      <c r="B2571" s="1259" t="s">
        <v>609</v>
      </c>
      <c r="C2571" s="1447"/>
      <c r="D2571" s="1339" t="s">
        <v>416</v>
      </c>
      <c r="E2571" s="1316">
        <f>SUM(E2572,E2585)</f>
        <v>4000000</v>
      </c>
      <c r="F2571" s="1316">
        <f>SUM(F2572,F2585)</f>
        <v>4950207</v>
      </c>
      <c r="G2571" s="1315">
        <f>SUM(G2572,G2585)</f>
        <v>4950206.22</v>
      </c>
      <c r="H2571" s="1254">
        <f t="shared" si="194"/>
        <v>0.99999984243083162</v>
      </c>
    </row>
    <row r="2572" spans="1:8" s="1421" customFormat="1" ht="17.100000000000001" customHeight="1">
      <c r="A2572" s="1246"/>
      <c r="B2572" s="4863"/>
      <c r="C2572" s="4904" t="s">
        <v>490</v>
      </c>
      <c r="D2572" s="4904"/>
      <c r="E2572" s="1253">
        <f>SUM(E2577)</f>
        <v>4000000</v>
      </c>
      <c r="F2572" s="1253">
        <f>SUM(F2577)</f>
        <v>4917000</v>
      </c>
      <c r="G2572" s="1252">
        <f>SUM(G2577)</f>
        <v>4917000</v>
      </c>
      <c r="H2572" s="1237">
        <f t="shared" si="194"/>
        <v>1</v>
      </c>
    </row>
    <row r="2573" spans="1:8" s="1421" customFormat="1" ht="17.100000000000001" hidden="1" customHeight="1">
      <c r="A2573" s="1246"/>
      <c r="B2573" s="4863"/>
      <c r="C2573" s="4909" t="s">
        <v>514</v>
      </c>
      <c r="D2573" s="4909"/>
      <c r="E2573" s="1293">
        <f>SUM(E2574:E2576)</f>
        <v>0</v>
      </c>
      <c r="F2573" s="1293">
        <f>SUM(F2574:F2576)</f>
        <v>0</v>
      </c>
      <c r="G2573" s="1313">
        <f>SUM(G2574:G2576)</f>
        <v>0</v>
      </c>
      <c r="H2573" s="1290" t="e">
        <f t="shared" si="194"/>
        <v>#DIV/0!</v>
      </c>
    </row>
    <row r="2574" spans="1:8" s="1421" customFormat="1" ht="17.100000000000001" hidden="1" customHeight="1">
      <c r="A2574" s="1246"/>
      <c r="B2574" s="4863"/>
      <c r="C2574" s="4929" t="s">
        <v>508</v>
      </c>
      <c r="D2574" s="4929"/>
      <c r="E2574" s="1295">
        <v>0</v>
      </c>
      <c r="F2574" s="1295">
        <v>0</v>
      </c>
      <c r="G2574" s="1294">
        <v>0</v>
      </c>
      <c r="H2574" s="1290" t="e">
        <f t="shared" si="194"/>
        <v>#DIV/0!</v>
      </c>
    </row>
    <row r="2575" spans="1:8" s="1421" customFormat="1" ht="30" hidden="1" customHeight="1">
      <c r="A2575" s="1246"/>
      <c r="B2575" s="4863"/>
      <c r="C2575" s="1446" t="s">
        <v>608</v>
      </c>
      <c r="D2575" s="1442" t="s">
        <v>607</v>
      </c>
      <c r="E2575" s="1295">
        <v>0</v>
      </c>
      <c r="F2575" s="1295">
        <v>0</v>
      </c>
      <c r="G2575" s="1294">
        <v>0</v>
      </c>
      <c r="H2575" s="1290" t="e">
        <f t="shared" si="194"/>
        <v>#DIV/0!</v>
      </c>
    </row>
    <row r="2576" spans="1:8" s="1421" customFormat="1" ht="17.100000000000001" hidden="1" customHeight="1">
      <c r="A2576" s="1246"/>
      <c r="B2576" s="4863"/>
      <c r="C2576" s="1445"/>
      <c r="D2576" s="1338"/>
      <c r="E2576" s="1253"/>
      <c r="F2576" s="1253"/>
      <c r="G2576" s="1252"/>
      <c r="H2576" s="1290" t="e">
        <f t="shared" si="194"/>
        <v>#DIV/0!</v>
      </c>
    </row>
    <row r="2577" spans="1:9" s="1421" customFormat="1" ht="17.100000000000001" customHeight="1">
      <c r="A2577" s="1246"/>
      <c r="B2577" s="4863"/>
      <c r="C2577" s="4917" t="s">
        <v>489</v>
      </c>
      <c r="D2577" s="4917"/>
      <c r="E2577" s="1293">
        <f>SUM(E2578:E2580)</f>
        <v>4000000</v>
      </c>
      <c r="F2577" s="1293">
        <f>SUM(F2578:F2580)</f>
        <v>4917000</v>
      </c>
      <c r="G2577" s="1313">
        <f>SUM(G2578:G2580)</f>
        <v>4917000</v>
      </c>
      <c r="H2577" s="1290">
        <f t="shared" si="194"/>
        <v>1</v>
      </c>
    </row>
    <row r="2578" spans="1:9" s="1421" customFormat="1" ht="28.5" customHeight="1">
      <c r="A2578" s="1246"/>
      <c r="B2578" s="1245"/>
      <c r="C2578" s="1444" t="s">
        <v>90</v>
      </c>
      <c r="D2578" s="1433" t="s">
        <v>501</v>
      </c>
      <c r="E2578" s="1293">
        <v>0</v>
      </c>
      <c r="F2578" s="1292">
        <v>12000</v>
      </c>
      <c r="G2578" s="1291">
        <v>12000</v>
      </c>
      <c r="H2578" s="1290">
        <f t="shared" si="194"/>
        <v>1</v>
      </c>
    </row>
    <row r="2579" spans="1:9" s="1421" customFormat="1" ht="40.5" customHeight="1">
      <c r="A2579" s="1246"/>
      <c r="B2579" s="1332"/>
      <c r="C2579" s="1250" t="s">
        <v>606</v>
      </c>
      <c r="D2579" s="1249" t="s">
        <v>605</v>
      </c>
      <c r="E2579" s="1293">
        <v>4000000</v>
      </c>
      <c r="F2579" s="1292">
        <v>4411000</v>
      </c>
      <c r="G2579" s="1291">
        <v>4411000</v>
      </c>
      <c r="H2579" s="1290">
        <f t="shared" si="194"/>
        <v>1</v>
      </c>
    </row>
    <row r="2580" spans="1:9" s="1421" customFormat="1" ht="39.75" customHeight="1">
      <c r="A2580" s="1246"/>
      <c r="B2580" s="1332"/>
      <c r="C2580" s="1443" t="s">
        <v>604</v>
      </c>
      <c r="D2580" s="1395" t="s">
        <v>603</v>
      </c>
      <c r="E2580" s="1293">
        <v>0</v>
      </c>
      <c r="F2580" s="1292">
        <v>494000</v>
      </c>
      <c r="G2580" s="1291">
        <v>494000</v>
      </c>
      <c r="H2580" s="1290">
        <f t="shared" si="194"/>
        <v>1</v>
      </c>
    </row>
    <row r="2581" spans="1:9" s="1421" customFormat="1" ht="17.25" hidden="1" customHeight="1">
      <c r="A2581" s="1246"/>
      <c r="B2581" s="1332"/>
      <c r="C2581" s="1302"/>
      <c r="D2581" s="1301"/>
      <c r="E2581" s="1300"/>
      <c r="F2581" s="1292"/>
      <c r="G2581" s="1291"/>
      <c r="H2581" s="1290" t="e">
        <f t="shared" si="194"/>
        <v>#DIV/0!</v>
      </c>
    </row>
    <row r="2582" spans="1:9" s="1421" customFormat="1" ht="16.5" hidden="1" customHeight="1" thickBot="1">
      <c r="A2582" s="1246"/>
      <c r="B2582" s="1332"/>
      <c r="C2582" s="4914" t="s">
        <v>498</v>
      </c>
      <c r="D2582" s="4915"/>
      <c r="E2582" s="1293">
        <v>0</v>
      </c>
      <c r="F2582" s="1292"/>
      <c r="G2582" s="1291"/>
      <c r="H2582" s="1290" t="e">
        <f t="shared" si="194"/>
        <v>#DIV/0!</v>
      </c>
    </row>
    <row r="2583" spans="1:9" s="1421" customFormat="1" ht="19.5" hidden="1" customHeight="1" thickBot="1">
      <c r="A2583" s="1246"/>
      <c r="B2583" s="1332"/>
      <c r="C2583" s="1370" t="s">
        <v>497</v>
      </c>
      <c r="D2583" s="1330" t="s">
        <v>496</v>
      </c>
      <c r="E2583" s="1364">
        <v>0</v>
      </c>
      <c r="F2583" s="1292"/>
      <c r="G2583" s="1291"/>
      <c r="H2583" s="1290" t="e">
        <f t="shared" si="194"/>
        <v>#DIV/0!</v>
      </c>
    </row>
    <row r="2584" spans="1:9" s="1421" customFormat="1" ht="15.75" customHeight="1">
      <c r="A2584" s="1246"/>
      <c r="B2584" s="1332"/>
      <c r="C2584" s="4930"/>
      <c r="D2584" s="4931"/>
      <c r="E2584" s="1293"/>
      <c r="F2584" s="1292"/>
      <c r="G2584" s="1291"/>
      <c r="H2584" s="1290"/>
    </row>
    <row r="2585" spans="1:9" s="1421" customFormat="1" ht="19.5" customHeight="1">
      <c r="A2585" s="1332"/>
      <c r="B2585" s="1332"/>
      <c r="C2585" s="4928" t="s">
        <v>487</v>
      </c>
      <c r="D2585" s="4928"/>
      <c r="E2585" s="1253">
        <f t="shared" ref="E2585:G2586" si="195">SUM(E2586)</f>
        <v>0</v>
      </c>
      <c r="F2585" s="1253">
        <f t="shared" si="195"/>
        <v>33207</v>
      </c>
      <c r="G2585" s="1252">
        <f t="shared" si="195"/>
        <v>33206.22</v>
      </c>
      <c r="H2585" s="1237">
        <f t="shared" ref="H2585:H2594" si="196">G2585/F2585</f>
        <v>0.99997651097660134</v>
      </c>
    </row>
    <row r="2586" spans="1:9" s="1421" customFormat="1" ht="17.25" customHeight="1">
      <c r="A2586" s="1246"/>
      <c r="B2586" s="1332"/>
      <c r="C2586" s="4921" t="s">
        <v>486</v>
      </c>
      <c r="D2586" s="4921"/>
      <c r="E2586" s="1293">
        <f t="shared" si="195"/>
        <v>0</v>
      </c>
      <c r="F2586" s="1293">
        <f t="shared" si="195"/>
        <v>33207</v>
      </c>
      <c r="G2586" s="1313">
        <f t="shared" si="195"/>
        <v>33206.22</v>
      </c>
      <c r="H2586" s="1290">
        <f t="shared" si="196"/>
        <v>0.99997651097660134</v>
      </c>
    </row>
    <row r="2587" spans="1:9" s="1421" customFormat="1" ht="54" customHeight="1" thickBot="1">
      <c r="A2587" s="1246"/>
      <c r="B2587" s="1332"/>
      <c r="C2587" s="1443" t="s">
        <v>464</v>
      </c>
      <c r="D2587" s="1395" t="s">
        <v>581</v>
      </c>
      <c r="E2587" s="1228">
        <v>0</v>
      </c>
      <c r="F2587" s="1292">
        <v>33207</v>
      </c>
      <c r="G2587" s="1291">
        <v>33206.22</v>
      </c>
      <c r="H2587" s="1317">
        <f t="shared" si="196"/>
        <v>0.99997651097660134</v>
      </c>
    </row>
    <row r="2588" spans="1:9" s="1421" customFormat="1" ht="17.100000000000001" customHeight="1" thickBot="1">
      <c r="A2588" s="1246"/>
      <c r="B2588" s="1259" t="s">
        <v>602</v>
      </c>
      <c r="C2588" s="1340"/>
      <c r="D2588" s="1339" t="s">
        <v>49</v>
      </c>
      <c r="E2588" s="1316">
        <f>SUM(E2589,E2627)</f>
        <v>2672601</v>
      </c>
      <c r="F2588" s="1316">
        <f>SUM(F2589,F2627)</f>
        <v>2796955</v>
      </c>
      <c r="G2588" s="1315">
        <f>SUM(G2589,G2627)</f>
        <v>2369799.31</v>
      </c>
      <c r="H2588" s="1254">
        <f t="shared" si="196"/>
        <v>0.84727831159242817</v>
      </c>
    </row>
    <row r="2589" spans="1:9" s="1421" customFormat="1" ht="17.100000000000001" customHeight="1">
      <c r="A2589" s="1246"/>
      <c r="B2589" s="1296"/>
      <c r="C2589" s="4928" t="s">
        <v>490</v>
      </c>
      <c r="D2589" s="4928"/>
      <c r="E2589" s="1253">
        <f>SUM(E2590,E2600,E2605)</f>
        <v>1186750</v>
      </c>
      <c r="F2589" s="1253">
        <f>SUM(F2590,F2600,F2605)</f>
        <v>1465256</v>
      </c>
      <c r="G2589" s="1252">
        <f>SUM(G2590,G2600,G2605)</f>
        <v>1278668.1299999999</v>
      </c>
      <c r="H2589" s="1237">
        <f t="shared" si="196"/>
        <v>0.87265851837494601</v>
      </c>
    </row>
    <row r="2590" spans="1:9" s="1421" customFormat="1" ht="17.100000000000001" customHeight="1">
      <c r="A2590" s="1246"/>
      <c r="B2590" s="1296"/>
      <c r="C2590" s="4917" t="s">
        <v>514</v>
      </c>
      <c r="D2590" s="4917"/>
      <c r="E2590" s="1293">
        <f>SUM(E2591,E2596)</f>
        <v>1091800</v>
      </c>
      <c r="F2590" s="1293">
        <f>SUM(F2591,F2596)</f>
        <v>1176800</v>
      </c>
      <c r="G2590" s="1313">
        <f>SUM(G2591,G2596)</f>
        <v>1019873.2</v>
      </c>
      <c r="H2590" s="1290">
        <f t="shared" si="196"/>
        <v>0.86664955812372535</v>
      </c>
      <c r="I2590" s="1225"/>
    </row>
    <row r="2591" spans="1:9" s="1421" customFormat="1" ht="17.100000000000001" customHeight="1">
      <c r="A2591" s="1246"/>
      <c r="B2591" s="1296"/>
      <c r="C2591" s="4900" t="s">
        <v>513</v>
      </c>
      <c r="D2591" s="4900"/>
      <c r="E2591" s="1312">
        <f>SUM(E2592:E2594)</f>
        <v>162300</v>
      </c>
      <c r="F2591" s="1312">
        <f>SUM(F2592:F2594)</f>
        <v>207300</v>
      </c>
      <c r="G2591" s="1311">
        <f>SUM(G2592:G2594)</f>
        <v>130487.7</v>
      </c>
      <c r="H2591" s="1306">
        <f t="shared" si="196"/>
        <v>0.62946309696092617</v>
      </c>
      <c r="I2591" s="1225"/>
    </row>
    <row r="2592" spans="1:9" s="1421" customFormat="1" ht="17.100000000000001" customHeight="1">
      <c r="A2592" s="1246"/>
      <c r="B2592" s="1296"/>
      <c r="C2592" s="1250" t="s">
        <v>512</v>
      </c>
      <c r="D2592" s="1249" t="s">
        <v>511</v>
      </c>
      <c r="E2592" s="1293">
        <v>11224</v>
      </c>
      <c r="F2592" s="1292">
        <v>12416</v>
      </c>
      <c r="G2592" s="1291">
        <v>515.70000000000005</v>
      </c>
      <c r="H2592" s="1290">
        <f t="shared" si="196"/>
        <v>4.1535115979381448E-2</v>
      </c>
      <c r="I2592" s="1225"/>
    </row>
    <row r="2593" spans="1:9" s="1421" customFormat="1" ht="16.5" customHeight="1">
      <c r="A2593" s="1246"/>
      <c r="B2593" s="1296"/>
      <c r="C2593" s="1250" t="s">
        <v>510</v>
      </c>
      <c r="D2593" s="1249" t="s">
        <v>509</v>
      </c>
      <c r="E2593" s="1293">
        <v>1149</v>
      </c>
      <c r="F2593" s="1292">
        <v>947</v>
      </c>
      <c r="G2593" s="1291">
        <v>0</v>
      </c>
      <c r="H2593" s="1290">
        <f t="shared" si="196"/>
        <v>0</v>
      </c>
      <c r="I2593" s="1225"/>
    </row>
    <row r="2594" spans="1:9" s="1421" customFormat="1" ht="17.100000000000001" customHeight="1">
      <c r="A2594" s="1332"/>
      <c r="B2594" s="1296"/>
      <c r="C2594" s="1372" t="s">
        <v>522</v>
      </c>
      <c r="D2594" s="1371" t="s">
        <v>521</v>
      </c>
      <c r="E2594" s="1293">
        <v>149927</v>
      </c>
      <c r="F2594" s="1292">
        <v>193937</v>
      </c>
      <c r="G2594" s="1291">
        <v>129972</v>
      </c>
      <c r="H2594" s="1290">
        <f t="shared" si="196"/>
        <v>0.67017639748990654</v>
      </c>
      <c r="I2594" s="1225"/>
    </row>
    <row r="2595" spans="1:9" s="1421" customFormat="1" ht="17.100000000000001" customHeight="1">
      <c r="A2595" s="1246"/>
      <c r="B2595" s="1296"/>
      <c r="C2595" s="1442"/>
      <c r="D2595" s="1442"/>
      <c r="E2595" s="1295"/>
      <c r="F2595" s="1418"/>
      <c r="G2595" s="1417"/>
      <c r="H2595" s="1416"/>
    </row>
    <row r="2596" spans="1:9" s="1421" customFormat="1" ht="17.100000000000001" customHeight="1">
      <c r="A2596" s="1246"/>
      <c r="B2596" s="1296"/>
      <c r="C2596" s="4910" t="s">
        <v>508</v>
      </c>
      <c r="D2596" s="4910"/>
      <c r="E2596" s="1312">
        <f>SUM(E2597:E2598)</f>
        <v>929500</v>
      </c>
      <c r="F2596" s="1312">
        <f>SUM(F2597:F2598)</f>
        <v>969500</v>
      </c>
      <c r="G2596" s="1311">
        <f>SUM(G2597:G2598)</f>
        <v>889385.5</v>
      </c>
      <c r="H2596" s="1306">
        <f>G2596/F2596</f>
        <v>0.91736513666838582</v>
      </c>
    </row>
    <row r="2597" spans="1:9" s="1421" customFormat="1" ht="17.100000000000001" customHeight="1">
      <c r="A2597" s="1246"/>
      <c r="B2597" s="1296"/>
      <c r="C2597" s="1250" t="s">
        <v>507</v>
      </c>
      <c r="D2597" s="1249" t="s">
        <v>506</v>
      </c>
      <c r="E2597" s="1293">
        <v>19000</v>
      </c>
      <c r="F2597" s="1292">
        <v>25500</v>
      </c>
      <c r="G2597" s="1291">
        <v>8364.7999999999993</v>
      </c>
      <c r="H2597" s="1290">
        <f>G2597/F2597</f>
        <v>0.3280313725490196</v>
      </c>
    </row>
    <row r="2598" spans="1:9" s="1421" customFormat="1" ht="17.100000000000001" customHeight="1">
      <c r="A2598" s="1246"/>
      <c r="B2598" s="1296"/>
      <c r="C2598" s="1250" t="s">
        <v>505</v>
      </c>
      <c r="D2598" s="1249" t="s">
        <v>504</v>
      </c>
      <c r="E2598" s="1293">
        <v>910500</v>
      </c>
      <c r="F2598" s="1292">
        <v>944000</v>
      </c>
      <c r="G2598" s="1291">
        <v>881020.7</v>
      </c>
      <c r="H2598" s="1290">
        <f>G2598/F2598</f>
        <v>0.93328463983050847</v>
      </c>
    </row>
    <row r="2599" spans="1:9" s="1421" customFormat="1" ht="17.100000000000001" customHeight="1">
      <c r="A2599" s="1441"/>
      <c r="B2599" s="1440"/>
      <c r="C2599" s="1435"/>
      <c r="D2599" s="1434"/>
      <c r="E2599" s="1415"/>
      <c r="F2599" s="1299"/>
      <c r="G2599" s="1298"/>
      <c r="H2599" s="1297"/>
    </row>
    <row r="2600" spans="1:9" s="1421" customFormat="1" ht="17.100000000000001" customHeight="1">
      <c r="A2600" s="1246"/>
      <c r="B2600" s="1427"/>
      <c r="C2600" s="4917" t="s">
        <v>489</v>
      </c>
      <c r="D2600" s="4918"/>
      <c r="E2600" s="1293">
        <f>SUM(E2602:E2603)</f>
        <v>0</v>
      </c>
      <c r="F2600" s="1293">
        <f>SUM(F2602:F2603)</f>
        <v>190511</v>
      </c>
      <c r="G2600" s="1313">
        <f>SUM(G2602:G2603)</f>
        <v>186292</v>
      </c>
      <c r="H2600" s="1290">
        <f>G2600/F2600</f>
        <v>0.97785429712719996</v>
      </c>
    </row>
    <row r="2601" spans="1:9" s="1421" customFormat="1" ht="40.5" hidden="1" customHeight="1">
      <c r="A2601" s="1246"/>
      <c r="B2601" s="1427"/>
      <c r="C2601" s="1439" t="s">
        <v>88</v>
      </c>
      <c r="D2601" s="1438" t="s">
        <v>601</v>
      </c>
      <c r="E2601" s="1293">
        <v>0</v>
      </c>
      <c r="F2601" s="1292"/>
      <c r="G2601" s="1291"/>
      <c r="H2601" s="1290" t="e">
        <f>G2601/F2601</f>
        <v>#DIV/0!</v>
      </c>
    </row>
    <row r="2602" spans="1:9" s="1421" customFormat="1" ht="54.75" customHeight="1">
      <c r="A2602" s="1246"/>
      <c r="B2602" s="1427"/>
      <c r="C2602" s="1250" t="s">
        <v>108</v>
      </c>
      <c r="D2602" s="1437" t="s">
        <v>502</v>
      </c>
      <c r="E2602" s="1293">
        <v>0</v>
      </c>
      <c r="F2602" s="1292">
        <v>16880</v>
      </c>
      <c r="G2602" s="1291">
        <v>16880</v>
      </c>
      <c r="H2602" s="1290">
        <f>G2602/F2602</f>
        <v>1</v>
      </c>
    </row>
    <row r="2603" spans="1:9" s="1421" customFormat="1" ht="35.25" customHeight="1">
      <c r="A2603" s="1246"/>
      <c r="B2603" s="1427"/>
      <c r="C2603" s="1250" t="s">
        <v>90</v>
      </c>
      <c r="D2603" s="1249" t="s">
        <v>488</v>
      </c>
      <c r="E2603" s="1293">
        <v>0</v>
      </c>
      <c r="F2603" s="1292">
        <v>173631</v>
      </c>
      <c r="G2603" s="1291">
        <v>169412</v>
      </c>
      <c r="H2603" s="1290">
        <f>G2603/F2603</f>
        <v>0.97570134365407102</v>
      </c>
    </row>
    <row r="2604" spans="1:9" s="1421" customFormat="1" ht="17.100000000000001" customHeight="1">
      <c r="A2604" s="1413"/>
      <c r="B2604" s="1436"/>
      <c r="C2604" s="1435"/>
      <c r="D2604" s="1434"/>
      <c r="E2604" s="1415"/>
      <c r="F2604" s="1292"/>
      <c r="G2604" s="1291"/>
      <c r="H2604" s="1290"/>
    </row>
    <row r="2605" spans="1:9" s="1421" customFormat="1" ht="17.100000000000001" customHeight="1">
      <c r="A2605" s="1246"/>
      <c r="B2605" s="1427"/>
      <c r="C2605" s="4917" t="s">
        <v>526</v>
      </c>
      <c r="D2605" s="4917"/>
      <c r="E2605" s="1293">
        <f>SUM(E2608:E2623)</f>
        <v>94950</v>
      </c>
      <c r="F2605" s="1293">
        <f>SUM(F2608:F2623)</f>
        <v>97945</v>
      </c>
      <c r="G2605" s="1313">
        <f>SUM(G2608:G2623)</f>
        <v>72502.929999999993</v>
      </c>
      <c r="H2605" s="1290">
        <f t="shared" ref="H2605:H2625" si="197">G2605/F2605</f>
        <v>0.74024125784879258</v>
      </c>
    </row>
    <row r="2606" spans="1:9" s="1421" customFormat="1" ht="17.100000000000001" hidden="1" customHeight="1">
      <c r="A2606" s="1246"/>
      <c r="B2606" s="1427"/>
      <c r="C2606" s="1250" t="s">
        <v>600</v>
      </c>
      <c r="D2606" s="1360" t="s">
        <v>527</v>
      </c>
      <c r="E2606" s="1293">
        <v>0</v>
      </c>
      <c r="F2606" s="1292"/>
      <c r="G2606" s="1291"/>
      <c r="H2606" s="1290" t="e">
        <f t="shared" si="197"/>
        <v>#DIV/0!</v>
      </c>
    </row>
    <row r="2607" spans="1:9" s="1421" customFormat="1" ht="17.100000000000001" hidden="1" customHeight="1">
      <c r="A2607" s="1246"/>
      <c r="B2607" s="1427"/>
      <c r="C2607" s="1250" t="s">
        <v>599</v>
      </c>
      <c r="D2607" s="1360" t="s">
        <v>527</v>
      </c>
      <c r="E2607" s="1293">
        <v>0</v>
      </c>
      <c r="F2607" s="1292"/>
      <c r="G2607" s="1291"/>
      <c r="H2607" s="1290" t="e">
        <f t="shared" si="197"/>
        <v>#DIV/0!</v>
      </c>
    </row>
    <row r="2608" spans="1:9" s="1421" customFormat="1" ht="17.100000000000001" customHeight="1">
      <c r="A2608" s="1246"/>
      <c r="B2608" s="1427"/>
      <c r="C2608" s="1250" t="s">
        <v>598</v>
      </c>
      <c r="D2608" s="1249" t="s">
        <v>565</v>
      </c>
      <c r="E2608" s="1293">
        <v>50150</v>
      </c>
      <c r="F2608" s="1292">
        <v>51640</v>
      </c>
      <c r="G2608" s="1291">
        <v>51510.76</v>
      </c>
      <c r="H2608" s="1290">
        <f t="shared" si="197"/>
        <v>0.99749728892331535</v>
      </c>
    </row>
    <row r="2609" spans="1:8" s="1421" customFormat="1" ht="17.100000000000001" customHeight="1">
      <c r="A2609" s="1246"/>
      <c r="B2609" s="1427"/>
      <c r="C2609" s="1250" t="s">
        <v>597</v>
      </c>
      <c r="D2609" s="1249" t="s">
        <v>565</v>
      </c>
      <c r="E2609" s="1293">
        <v>8850</v>
      </c>
      <c r="F2609" s="1292">
        <v>9100</v>
      </c>
      <c r="G2609" s="1291">
        <v>9090.1299999999992</v>
      </c>
      <c r="H2609" s="1290">
        <f t="shared" si="197"/>
        <v>0.99891538461538454</v>
      </c>
    </row>
    <row r="2610" spans="1:8" s="1421" customFormat="1" ht="17.100000000000001" hidden="1" customHeight="1">
      <c r="A2610" s="1246"/>
      <c r="B2610" s="1427"/>
      <c r="C2610" s="1250" t="s">
        <v>596</v>
      </c>
      <c r="D2610" s="1249" t="s">
        <v>563</v>
      </c>
      <c r="E2610" s="1293">
        <v>0</v>
      </c>
      <c r="F2610" s="1292"/>
      <c r="G2610" s="1291"/>
      <c r="H2610" s="1290" t="e">
        <f t="shared" si="197"/>
        <v>#DIV/0!</v>
      </c>
    </row>
    <row r="2611" spans="1:8" s="1421" customFormat="1" ht="17.100000000000001" hidden="1" customHeight="1">
      <c r="A2611" s="1246"/>
      <c r="B2611" s="1427"/>
      <c r="C2611" s="1250" t="s">
        <v>595</v>
      </c>
      <c r="D2611" s="1249" t="s">
        <v>563</v>
      </c>
      <c r="E2611" s="1293">
        <v>0</v>
      </c>
      <c r="F2611" s="1292"/>
      <c r="G2611" s="1291"/>
      <c r="H2611" s="1290" t="e">
        <f t="shared" si="197"/>
        <v>#DIV/0!</v>
      </c>
    </row>
    <row r="2612" spans="1:8" s="1421" customFormat="1" ht="17.100000000000001" customHeight="1">
      <c r="A2612" s="1246"/>
      <c r="B2612" s="1427"/>
      <c r="C2612" s="1250" t="s">
        <v>594</v>
      </c>
      <c r="D2612" s="1249" t="s">
        <v>511</v>
      </c>
      <c r="E2612" s="1293">
        <v>8092</v>
      </c>
      <c r="F2612" s="1292">
        <v>8859</v>
      </c>
      <c r="G2612" s="1291">
        <v>8854.67</v>
      </c>
      <c r="H2612" s="1290">
        <f t="shared" si="197"/>
        <v>0.99951123151597243</v>
      </c>
    </row>
    <row r="2613" spans="1:8" s="1421" customFormat="1" ht="17.100000000000001" customHeight="1">
      <c r="A2613" s="1246"/>
      <c r="B2613" s="1427"/>
      <c r="C2613" s="1250" t="s">
        <v>593</v>
      </c>
      <c r="D2613" s="1249" t="s">
        <v>511</v>
      </c>
      <c r="E2613" s="1293">
        <v>1428</v>
      </c>
      <c r="F2613" s="1292">
        <v>1579</v>
      </c>
      <c r="G2613" s="1291">
        <v>1562.6</v>
      </c>
      <c r="H2613" s="1290">
        <f t="shared" si="197"/>
        <v>0.98961367954401513</v>
      </c>
    </row>
    <row r="2614" spans="1:8" s="1421" customFormat="1" ht="16.5" customHeight="1">
      <c r="A2614" s="1246"/>
      <c r="B2614" s="1427"/>
      <c r="C2614" s="1250" t="s">
        <v>592</v>
      </c>
      <c r="D2614" s="1249" t="s">
        <v>509</v>
      </c>
      <c r="E2614" s="1293">
        <v>1190</v>
      </c>
      <c r="F2614" s="1292">
        <v>1278</v>
      </c>
      <c r="G2614" s="1291">
        <v>1262.04</v>
      </c>
      <c r="H2614" s="1290">
        <f t="shared" si="197"/>
        <v>0.98751173708920181</v>
      </c>
    </row>
    <row r="2615" spans="1:8" s="1421" customFormat="1" ht="16.5" customHeight="1">
      <c r="A2615" s="1246"/>
      <c r="B2615" s="1427"/>
      <c r="C2615" s="1250" t="s">
        <v>591</v>
      </c>
      <c r="D2615" s="1249" t="s">
        <v>509</v>
      </c>
      <c r="E2615" s="1293">
        <v>210</v>
      </c>
      <c r="F2615" s="1292">
        <v>223</v>
      </c>
      <c r="G2615" s="1291">
        <v>222.73</v>
      </c>
      <c r="H2615" s="1290">
        <f t="shared" si="197"/>
        <v>0.99878923766816141</v>
      </c>
    </row>
    <row r="2616" spans="1:8" s="1421" customFormat="1" ht="17.100000000000001" customHeight="1">
      <c r="A2616" s="1246"/>
      <c r="B2616" s="1427"/>
      <c r="C2616" s="1250" t="s">
        <v>590</v>
      </c>
      <c r="D2616" s="1249" t="s">
        <v>521</v>
      </c>
      <c r="E2616" s="1293">
        <v>11628</v>
      </c>
      <c r="F2616" s="1292">
        <v>11628</v>
      </c>
      <c r="G2616" s="1291">
        <v>0</v>
      </c>
      <c r="H2616" s="1290">
        <f t="shared" si="197"/>
        <v>0</v>
      </c>
    </row>
    <row r="2617" spans="1:8" s="1421" customFormat="1" ht="17.100000000000001" customHeight="1">
      <c r="A2617" s="1246"/>
      <c r="B2617" s="1427"/>
      <c r="C2617" s="1250" t="s">
        <v>589</v>
      </c>
      <c r="D2617" s="1249" t="s">
        <v>521</v>
      </c>
      <c r="E2617" s="1293">
        <v>2052</v>
      </c>
      <c r="F2617" s="1292">
        <v>2052</v>
      </c>
      <c r="G2617" s="1291">
        <v>0</v>
      </c>
      <c r="H2617" s="1290">
        <f t="shared" si="197"/>
        <v>0</v>
      </c>
    </row>
    <row r="2618" spans="1:8" s="1421" customFormat="1" ht="17.100000000000001" customHeight="1">
      <c r="A2618" s="1246"/>
      <c r="B2618" s="1427"/>
      <c r="C2618" s="1250" t="s">
        <v>588</v>
      </c>
      <c r="D2618" s="1249" t="s">
        <v>506</v>
      </c>
      <c r="E2618" s="1293">
        <v>9066</v>
      </c>
      <c r="F2618" s="1292">
        <v>9267</v>
      </c>
      <c r="G2618" s="1291">
        <v>0</v>
      </c>
      <c r="H2618" s="1290">
        <f t="shared" si="197"/>
        <v>0</v>
      </c>
    </row>
    <row r="2619" spans="1:8" s="1421" customFormat="1" ht="17.100000000000001" customHeight="1">
      <c r="A2619" s="1332"/>
      <c r="B2619" s="1427"/>
      <c r="C2619" s="1372" t="s">
        <v>587</v>
      </c>
      <c r="D2619" s="1371" t="s">
        <v>506</v>
      </c>
      <c r="E2619" s="1293">
        <v>1600</v>
      </c>
      <c r="F2619" s="1292">
        <v>1635</v>
      </c>
      <c r="G2619" s="1291">
        <v>0</v>
      </c>
      <c r="H2619" s="1290">
        <f t="shared" si="197"/>
        <v>0</v>
      </c>
    </row>
    <row r="2620" spans="1:8" s="1421" customFormat="1" ht="17.100000000000001" hidden="1" customHeight="1">
      <c r="A2620" s="1246"/>
      <c r="B2620" s="1427"/>
      <c r="C2620" s="1432" t="s">
        <v>586</v>
      </c>
      <c r="D2620" s="1330" t="s">
        <v>504</v>
      </c>
      <c r="E2620" s="1295">
        <v>0</v>
      </c>
      <c r="F2620" s="1292"/>
      <c r="G2620" s="1291"/>
      <c r="H2620" s="1290" t="e">
        <f t="shared" si="197"/>
        <v>#DIV/0!</v>
      </c>
    </row>
    <row r="2621" spans="1:8" s="1421" customFormat="1" ht="17.100000000000001" hidden="1" customHeight="1">
      <c r="A2621" s="1246"/>
      <c r="B2621" s="1427"/>
      <c r="C2621" s="1431" t="s">
        <v>524</v>
      </c>
      <c r="D2621" s="1249" t="s">
        <v>504</v>
      </c>
      <c r="E2621" s="1293">
        <v>0</v>
      </c>
      <c r="F2621" s="1292"/>
      <c r="G2621" s="1291"/>
      <c r="H2621" s="1290" t="e">
        <f t="shared" si="197"/>
        <v>#DIV/0!</v>
      </c>
    </row>
    <row r="2622" spans="1:8" s="1421" customFormat="1" ht="17.100000000000001" customHeight="1">
      <c r="A2622" s="1246"/>
      <c r="B2622" s="1427"/>
      <c r="C2622" s="1431" t="s">
        <v>585</v>
      </c>
      <c r="D2622" s="1249" t="s">
        <v>541</v>
      </c>
      <c r="E2622" s="1293">
        <v>581</v>
      </c>
      <c r="F2622" s="1292">
        <v>581</v>
      </c>
      <c r="G2622" s="1291">
        <v>0</v>
      </c>
      <c r="H2622" s="1290">
        <f t="shared" si="197"/>
        <v>0</v>
      </c>
    </row>
    <row r="2623" spans="1:8" s="1421" customFormat="1" ht="17.100000000000001" customHeight="1">
      <c r="A2623" s="1332"/>
      <c r="B2623" s="1427"/>
      <c r="C2623" s="1372" t="s">
        <v>584</v>
      </c>
      <c r="D2623" s="1371" t="s">
        <v>541</v>
      </c>
      <c r="E2623" s="1293">
        <v>103</v>
      </c>
      <c r="F2623" s="1292">
        <v>103</v>
      </c>
      <c r="G2623" s="1291">
        <v>0</v>
      </c>
      <c r="H2623" s="1290">
        <f t="shared" si="197"/>
        <v>0</v>
      </c>
    </row>
    <row r="2624" spans="1:8" s="1421" customFormat="1" ht="17.100000000000001" hidden="1" customHeight="1">
      <c r="A2624" s="1246"/>
      <c r="B2624" s="1427"/>
      <c r="C2624" s="1430" t="s">
        <v>583</v>
      </c>
      <c r="D2624" s="1429" t="s">
        <v>539</v>
      </c>
      <c r="E2624" s="1293">
        <v>0</v>
      </c>
      <c r="F2624" s="1299"/>
      <c r="G2624" s="1298"/>
      <c r="H2624" s="1297" t="e">
        <f t="shared" si="197"/>
        <v>#DIV/0!</v>
      </c>
    </row>
    <row r="2625" spans="1:8" s="1421" customFormat="1" ht="17.100000000000001" hidden="1" customHeight="1">
      <c r="A2625" s="1246"/>
      <c r="B2625" s="1427"/>
      <c r="C2625" s="1372" t="s">
        <v>582</v>
      </c>
      <c r="D2625" s="1428" t="s">
        <v>539</v>
      </c>
      <c r="E2625" s="1293">
        <v>0</v>
      </c>
      <c r="F2625" s="1299"/>
      <c r="G2625" s="1298"/>
      <c r="H2625" s="1297" t="e">
        <f t="shared" si="197"/>
        <v>#DIV/0!</v>
      </c>
    </row>
    <row r="2626" spans="1:8" s="1421" customFormat="1" ht="14.25" customHeight="1">
      <c r="A2626" s="1332"/>
      <c r="B2626" s="1427"/>
      <c r="C2626" s="1426"/>
      <c r="D2626" s="1425"/>
      <c r="E2626" s="1295"/>
      <c r="F2626" s="1418"/>
      <c r="G2626" s="1417"/>
      <c r="H2626" s="1416"/>
    </row>
    <row r="2627" spans="1:8" s="1421" customFormat="1" ht="17.100000000000001" customHeight="1">
      <c r="A2627" s="1246"/>
      <c r="B2627" s="1332"/>
      <c r="C2627" s="4919" t="s">
        <v>487</v>
      </c>
      <c r="D2627" s="4919"/>
      <c r="E2627" s="1424">
        <f>SUM(E2628)</f>
        <v>1485851</v>
      </c>
      <c r="F2627" s="1424">
        <f>SUM(F2628)</f>
        <v>1331699</v>
      </c>
      <c r="G2627" s="1423">
        <f>SUM(G2628)</f>
        <v>1091131.1800000002</v>
      </c>
      <c r="H2627" s="1422">
        <f t="shared" ref="H2627:H2655" si="198">G2627/F2627</f>
        <v>0.81935270658009063</v>
      </c>
    </row>
    <row r="2628" spans="1:8" s="1421" customFormat="1" ht="17.100000000000001" customHeight="1">
      <c r="A2628" s="1246"/>
      <c r="B2628" s="1332"/>
      <c r="C2628" s="4920" t="s">
        <v>486</v>
      </c>
      <c r="D2628" s="4921"/>
      <c r="E2628" s="1293">
        <f>SUM(E2632:E2633)</f>
        <v>1485851</v>
      </c>
      <c r="F2628" s="1293">
        <f>SUM(F2632:F2633)</f>
        <v>1331699</v>
      </c>
      <c r="G2628" s="1313">
        <f>SUM(G2632:G2633)</f>
        <v>1091131.1800000002</v>
      </c>
      <c r="H2628" s="1290">
        <f t="shared" si="198"/>
        <v>0.81935270658009063</v>
      </c>
    </row>
    <row r="2629" spans="1:8" s="1421" customFormat="1" ht="17.100000000000001" hidden="1" customHeight="1">
      <c r="A2629" s="1246"/>
      <c r="B2629" s="1332"/>
      <c r="C2629" s="1331" t="s">
        <v>579</v>
      </c>
      <c r="D2629" s="1330" t="s">
        <v>576</v>
      </c>
      <c r="E2629" s="1293">
        <v>0</v>
      </c>
      <c r="F2629" s="1292"/>
      <c r="G2629" s="1291"/>
      <c r="H2629" s="1290" t="e">
        <f t="shared" si="198"/>
        <v>#DIV/0!</v>
      </c>
    </row>
    <row r="2630" spans="1:8" s="1421" customFormat="1" ht="17.100000000000001" hidden="1" customHeight="1">
      <c r="A2630" s="1246"/>
      <c r="B2630" s="1332"/>
      <c r="C2630" s="1359" t="s">
        <v>578</v>
      </c>
      <c r="D2630" s="1330" t="s">
        <v>576</v>
      </c>
      <c r="E2630" s="1293">
        <v>0</v>
      </c>
      <c r="F2630" s="1292"/>
      <c r="G2630" s="1291"/>
      <c r="H2630" s="1290" t="e">
        <f t="shared" si="198"/>
        <v>#DIV/0!</v>
      </c>
    </row>
    <row r="2631" spans="1:8" s="1421" customFormat="1" ht="17.100000000000001" hidden="1" customHeight="1">
      <c r="A2631" s="1246"/>
      <c r="B2631" s="1332"/>
      <c r="C2631" s="1331" t="s">
        <v>577</v>
      </c>
      <c r="D2631" s="1330" t="s">
        <v>576</v>
      </c>
      <c r="E2631" s="1293">
        <v>0</v>
      </c>
      <c r="F2631" s="1292"/>
      <c r="G2631" s="1291"/>
      <c r="H2631" s="1290" t="e">
        <f t="shared" si="198"/>
        <v>#DIV/0!</v>
      </c>
    </row>
    <row r="2632" spans="1:8" s="1421" customFormat="1" ht="56.25" customHeight="1">
      <c r="A2632" s="1246"/>
      <c r="B2632" s="1332"/>
      <c r="C2632" s="1331" t="s">
        <v>464</v>
      </c>
      <c r="D2632" s="1330" t="s">
        <v>581</v>
      </c>
      <c r="E2632" s="1293">
        <v>1485851</v>
      </c>
      <c r="F2632" s="1292">
        <v>1152957</v>
      </c>
      <c r="G2632" s="1291">
        <v>964389.18</v>
      </c>
      <c r="H2632" s="1290">
        <f t="shared" si="198"/>
        <v>0.83644852323200258</v>
      </c>
    </row>
    <row r="2633" spans="1:8" s="1421" customFormat="1" ht="43.5" customHeight="1" thickBot="1">
      <c r="A2633" s="1232"/>
      <c r="B2633" s="1348"/>
      <c r="C2633" s="1230" t="s">
        <v>485</v>
      </c>
      <c r="D2633" s="1346" t="s">
        <v>484</v>
      </c>
      <c r="E2633" s="1228">
        <v>0</v>
      </c>
      <c r="F2633" s="1227">
        <v>178742</v>
      </c>
      <c r="G2633" s="1226">
        <v>126742</v>
      </c>
      <c r="H2633" s="1199">
        <f t="shared" si="198"/>
        <v>0.70907788880061762</v>
      </c>
    </row>
    <row r="2634" spans="1:8" ht="26.25" hidden="1" thickBot="1">
      <c r="A2634" s="1413"/>
      <c r="B2634" s="1321"/>
      <c r="C2634" s="1420" t="s">
        <v>575</v>
      </c>
      <c r="D2634" s="1319" t="s">
        <v>574</v>
      </c>
      <c r="E2634" s="1419">
        <v>0</v>
      </c>
      <c r="F2634" s="1418"/>
      <c r="G2634" s="1417"/>
      <c r="H2634" s="1416" t="e">
        <f t="shared" si="198"/>
        <v>#DIV/0!</v>
      </c>
    </row>
    <row r="2635" spans="1:8" ht="17.100000000000001" hidden="1" customHeight="1" thickBot="1">
      <c r="A2635" s="1413"/>
      <c r="B2635" s="1321"/>
      <c r="C2635" s="4922"/>
      <c r="D2635" s="4923"/>
      <c r="E2635" s="1415"/>
      <c r="F2635" s="1299"/>
      <c r="G2635" s="1298"/>
      <c r="H2635" s="1297" t="e">
        <f t="shared" si="198"/>
        <v>#DIV/0!</v>
      </c>
    </row>
    <row r="2636" spans="1:8" ht="27" hidden="1" customHeight="1" thickBot="1">
      <c r="A2636" s="1413"/>
      <c r="B2636" s="1321"/>
      <c r="C2636" s="4924" t="s">
        <v>580</v>
      </c>
      <c r="D2636" s="4925"/>
      <c r="E2636" s="1415">
        <v>0</v>
      </c>
      <c r="F2636" s="1299"/>
      <c r="G2636" s="1298"/>
      <c r="H2636" s="1297" t="e">
        <f t="shared" si="198"/>
        <v>#DIV/0!</v>
      </c>
    </row>
    <row r="2637" spans="1:8" ht="17.100000000000001" hidden="1" customHeight="1" thickBot="1">
      <c r="A2637" s="1413"/>
      <c r="B2637" s="1321"/>
      <c r="C2637" s="1412" t="s">
        <v>579</v>
      </c>
      <c r="D2637" s="1414" t="s">
        <v>576</v>
      </c>
      <c r="E2637" s="1410">
        <v>0</v>
      </c>
      <c r="F2637" s="1299"/>
      <c r="G2637" s="1298"/>
      <c r="H2637" s="1297" t="e">
        <f t="shared" si="198"/>
        <v>#DIV/0!</v>
      </c>
    </row>
    <row r="2638" spans="1:8" ht="17.100000000000001" hidden="1" customHeight="1" thickBot="1">
      <c r="A2638" s="1413"/>
      <c r="B2638" s="1321"/>
      <c r="C2638" s="1412" t="s">
        <v>578</v>
      </c>
      <c r="D2638" s="1414" t="s">
        <v>576</v>
      </c>
      <c r="E2638" s="1410">
        <v>0</v>
      </c>
      <c r="F2638" s="1299"/>
      <c r="G2638" s="1298"/>
      <c r="H2638" s="1297" t="e">
        <f t="shared" si="198"/>
        <v>#DIV/0!</v>
      </c>
    </row>
    <row r="2639" spans="1:8" ht="17.100000000000001" hidden="1" customHeight="1" thickBot="1">
      <c r="A2639" s="1413"/>
      <c r="B2639" s="1321"/>
      <c r="C2639" s="1412" t="s">
        <v>577</v>
      </c>
      <c r="D2639" s="1414" t="s">
        <v>576</v>
      </c>
      <c r="E2639" s="1410">
        <v>0</v>
      </c>
      <c r="F2639" s="1299"/>
      <c r="G2639" s="1298"/>
      <c r="H2639" s="1297" t="e">
        <f t="shared" si="198"/>
        <v>#DIV/0!</v>
      </c>
    </row>
    <row r="2640" spans="1:8" ht="28.5" hidden="1" customHeight="1" thickBot="1">
      <c r="A2640" s="1413"/>
      <c r="B2640" s="1321"/>
      <c r="C2640" s="1412" t="s">
        <v>575</v>
      </c>
      <c r="D2640" s="1411" t="s">
        <v>574</v>
      </c>
      <c r="E2640" s="1410">
        <v>0</v>
      </c>
      <c r="F2640" s="1299"/>
      <c r="G2640" s="1298"/>
      <c r="H2640" s="1409" t="e">
        <f t="shared" si="198"/>
        <v>#DIV/0!</v>
      </c>
    </row>
    <row r="2641" spans="1:8" s="1225" customFormat="1" ht="31.5" customHeight="1" thickBot="1">
      <c r="A2641" s="1345" t="s">
        <v>573</v>
      </c>
      <c r="B2641" s="1344"/>
      <c r="C2641" s="1343"/>
      <c r="D2641" s="1342" t="s">
        <v>572</v>
      </c>
      <c r="E2641" s="1224">
        <f>SUM(E2646,E2684)</f>
        <v>1543154</v>
      </c>
      <c r="F2641" s="1224">
        <f>SUM(F2646,F2684)</f>
        <v>2012955</v>
      </c>
      <c r="G2641" s="1223">
        <f>SUM(G2646,G2684)</f>
        <v>1995893.96</v>
      </c>
      <c r="H2641" s="1222">
        <f t="shared" si="198"/>
        <v>0.99152438082321759</v>
      </c>
    </row>
    <row r="2642" spans="1:8" s="1225" customFormat="1" ht="33.75" hidden="1" customHeight="1" thickBot="1">
      <c r="A2642" s="1333"/>
      <c r="B2642" s="1259" t="s">
        <v>571</v>
      </c>
      <c r="C2642" s="1340"/>
      <c r="D2642" s="1339" t="s">
        <v>570</v>
      </c>
      <c r="E2642" s="1316">
        <v>0</v>
      </c>
      <c r="F2642" s="1408">
        <v>0</v>
      </c>
      <c r="G2642" s="1407">
        <v>0</v>
      </c>
      <c r="H2642" s="1406" t="e">
        <f t="shared" si="198"/>
        <v>#DIV/0!</v>
      </c>
    </row>
    <row r="2643" spans="1:8" s="1225" customFormat="1" ht="18.75" hidden="1" customHeight="1" thickBot="1">
      <c r="A2643" s="1333"/>
      <c r="B2643" s="4926"/>
      <c r="C2643" s="4919" t="s">
        <v>487</v>
      </c>
      <c r="D2643" s="4919"/>
      <c r="E2643" s="1405">
        <v>0</v>
      </c>
      <c r="F2643" s="1404">
        <v>0</v>
      </c>
      <c r="G2643" s="1403">
        <v>0</v>
      </c>
      <c r="H2643" s="1402" t="e">
        <f t="shared" si="198"/>
        <v>#DIV/0!</v>
      </c>
    </row>
    <row r="2644" spans="1:8" s="1225" customFormat="1" ht="18.75" hidden="1" customHeight="1" thickBot="1">
      <c r="A2644" s="1333"/>
      <c r="B2644" s="4927"/>
      <c r="C2644" s="4920" t="s">
        <v>486</v>
      </c>
      <c r="D2644" s="4921"/>
      <c r="E2644" s="1400">
        <v>0</v>
      </c>
      <c r="F2644" s="1399">
        <v>0</v>
      </c>
      <c r="G2644" s="1398">
        <v>0</v>
      </c>
      <c r="H2644" s="1397" t="e">
        <f t="shared" si="198"/>
        <v>#DIV/0!</v>
      </c>
    </row>
    <row r="2645" spans="1:8" s="1225" customFormat="1" ht="42.75" hidden="1" customHeight="1" thickBot="1">
      <c r="A2645" s="1333"/>
      <c r="B2645" s="4927"/>
      <c r="C2645" s="1396" t="s">
        <v>569</v>
      </c>
      <c r="D2645" s="1395" t="s">
        <v>568</v>
      </c>
      <c r="E2645" s="1335">
        <v>0</v>
      </c>
      <c r="F2645" s="1323">
        <v>0</v>
      </c>
      <c r="G2645" s="1394">
        <v>0</v>
      </c>
      <c r="H2645" s="1393" t="e">
        <f t="shared" si="198"/>
        <v>#DIV/0!</v>
      </c>
    </row>
    <row r="2646" spans="1:8" s="1225" customFormat="1" ht="17.100000000000001" customHeight="1" thickBot="1">
      <c r="A2646" s="1392"/>
      <c r="B2646" s="1259" t="s">
        <v>567</v>
      </c>
      <c r="C2646" s="1340"/>
      <c r="D2646" s="1339" t="s">
        <v>420</v>
      </c>
      <c r="E2646" s="1316">
        <f>SUM(E2647)</f>
        <v>1521154</v>
      </c>
      <c r="F2646" s="1316">
        <f>SUM(F2647)</f>
        <v>1985955</v>
      </c>
      <c r="G2646" s="1315">
        <f>SUM(G2647)</f>
        <v>1968893.96</v>
      </c>
      <c r="H2646" s="1254">
        <f t="shared" si="198"/>
        <v>0.9914091507612206</v>
      </c>
    </row>
    <row r="2647" spans="1:8" s="1225" customFormat="1" ht="17.100000000000001" customHeight="1">
      <c r="A2647" s="1246"/>
      <c r="B2647" s="1332"/>
      <c r="C2647" s="4904" t="s">
        <v>490</v>
      </c>
      <c r="D2647" s="4904"/>
      <c r="E2647" s="1253">
        <f>SUM(E2648,E2676)</f>
        <v>1521154</v>
      </c>
      <c r="F2647" s="1253">
        <f>SUM(F2648,F2676)</f>
        <v>1985955</v>
      </c>
      <c r="G2647" s="1252">
        <f>SUM(G2648,G2676)</f>
        <v>1968893.96</v>
      </c>
      <c r="H2647" s="1237">
        <f t="shared" si="198"/>
        <v>0.9914091507612206</v>
      </c>
    </row>
    <row r="2648" spans="1:8" s="1225" customFormat="1" ht="17.100000000000001" customHeight="1">
      <c r="A2648" s="1246"/>
      <c r="B2648" s="1332"/>
      <c r="C2648" s="4909" t="s">
        <v>514</v>
      </c>
      <c r="D2648" s="4909"/>
      <c r="E2648" s="1293">
        <f>SUM(E2649,E2657)</f>
        <v>1450974</v>
      </c>
      <c r="F2648" s="1293">
        <f>SUM(F2649,F2657)</f>
        <v>1923947</v>
      </c>
      <c r="G2648" s="1313">
        <f>SUM(G2649,G2657)</f>
        <v>1906886.77</v>
      </c>
      <c r="H2648" s="1290">
        <f t="shared" si="198"/>
        <v>0.99113269232468459</v>
      </c>
    </row>
    <row r="2649" spans="1:8" s="1225" customFormat="1" ht="17.100000000000001" customHeight="1">
      <c r="A2649" s="1246"/>
      <c r="B2649" s="1332"/>
      <c r="C2649" s="4900" t="s">
        <v>513</v>
      </c>
      <c r="D2649" s="4900"/>
      <c r="E2649" s="1312">
        <f>SUM(E2650:E2655)</f>
        <v>1165173</v>
      </c>
      <c r="F2649" s="1312">
        <f>SUM(F2650:F2655)</f>
        <v>1245355</v>
      </c>
      <c r="G2649" s="1311">
        <f>SUM(G2650:G2655)</f>
        <v>1243502.44</v>
      </c>
      <c r="H2649" s="1306">
        <f t="shared" si="198"/>
        <v>0.99851242416820907</v>
      </c>
    </row>
    <row r="2650" spans="1:8" s="1225" customFormat="1" ht="17.100000000000001" customHeight="1">
      <c r="A2650" s="1246"/>
      <c r="B2650" s="1332"/>
      <c r="C2650" s="1250" t="s">
        <v>566</v>
      </c>
      <c r="D2650" s="1249" t="s">
        <v>565</v>
      </c>
      <c r="E2650" s="1293">
        <v>895996</v>
      </c>
      <c r="F2650" s="1292">
        <v>955528</v>
      </c>
      <c r="G2650" s="1291">
        <v>954113.91</v>
      </c>
      <c r="H2650" s="1290">
        <f t="shared" si="198"/>
        <v>0.99852009569578293</v>
      </c>
    </row>
    <row r="2651" spans="1:8" s="1225" customFormat="1" ht="17.100000000000001" customHeight="1">
      <c r="A2651" s="1246"/>
      <c r="B2651" s="1332"/>
      <c r="C2651" s="1250" t="s">
        <v>564</v>
      </c>
      <c r="D2651" s="1249" t="s">
        <v>563</v>
      </c>
      <c r="E2651" s="1293">
        <v>66259</v>
      </c>
      <c r="F2651" s="1292">
        <v>62919</v>
      </c>
      <c r="G2651" s="1291">
        <v>62917.77</v>
      </c>
      <c r="H2651" s="1290">
        <f t="shared" si="198"/>
        <v>0.99998045105611977</v>
      </c>
    </row>
    <row r="2652" spans="1:8" s="1225" customFormat="1" ht="17.100000000000001" customHeight="1">
      <c r="A2652" s="1246"/>
      <c r="B2652" s="1332"/>
      <c r="C2652" s="1250" t="s">
        <v>512</v>
      </c>
      <c r="D2652" s="1249" t="s">
        <v>511</v>
      </c>
      <c r="E2652" s="1293">
        <v>172426</v>
      </c>
      <c r="F2652" s="1292">
        <v>182969</v>
      </c>
      <c r="G2652" s="1291">
        <v>182667.67</v>
      </c>
      <c r="H2652" s="1290">
        <f t="shared" si="198"/>
        <v>0.99835310899660601</v>
      </c>
    </row>
    <row r="2653" spans="1:8" s="1225" customFormat="1" ht="16.5" customHeight="1">
      <c r="A2653" s="1246"/>
      <c r="B2653" s="1332"/>
      <c r="C2653" s="1250" t="s">
        <v>510</v>
      </c>
      <c r="D2653" s="1249" t="s">
        <v>509</v>
      </c>
      <c r="E2653" s="1376">
        <v>15881</v>
      </c>
      <c r="F2653" s="1375">
        <v>16443</v>
      </c>
      <c r="G2653" s="1374">
        <v>16345.96</v>
      </c>
      <c r="H2653" s="1373">
        <f t="shared" si="198"/>
        <v>0.99409840053518206</v>
      </c>
    </row>
    <row r="2654" spans="1:8" s="1225" customFormat="1" ht="17.100000000000001" customHeight="1">
      <c r="A2654" s="1246"/>
      <c r="B2654" s="1332"/>
      <c r="C2654" s="1391" t="s">
        <v>522</v>
      </c>
      <c r="D2654" s="1390" t="s">
        <v>521</v>
      </c>
      <c r="E2654" s="1389">
        <v>11200</v>
      </c>
      <c r="F2654" s="1388">
        <v>23688</v>
      </c>
      <c r="G2654" s="1387">
        <v>23660</v>
      </c>
      <c r="H2654" s="1386">
        <f t="shared" si="198"/>
        <v>0.99881796690307334</v>
      </c>
    </row>
    <row r="2655" spans="1:8" s="1225" customFormat="1" ht="17.100000000000001" customHeight="1">
      <c r="A2655" s="1246"/>
      <c r="B2655" s="1332"/>
      <c r="C2655" s="1391" t="s">
        <v>562</v>
      </c>
      <c r="D2655" s="1390" t="s">
        <v>561</v>
      </c>
      <c r="E2655" s="1389">
        <v>3411</v>
      </c>
      <c r="F2655" s="1388">
        <v>3808</v>
      </c>
      <c r="G2655" s="1387">
        <v>3797.13</v>
      </c>
      <c r="H2655" s="1386">
        <f t="shared" si="198"/>
        <v>0.99714548319327734</v>
      </c>
    </row>
    <row r="2656" spans="1:8" s="1225" customFormat="1" ht="15" customHeight="1">
      <c r="A2656" s="1246"/>
      <c r="B2656" s="1332"/>
      <c r="C2656" s="1385"/>
      <c r="D2656" s="1385"/>
      <c r="E2656" s="1235"/>
      <c r="F2656" s="1384"/>
      <c r="G2656" s="1383"/>
      <c r="H2656" s="1382"/>
    </row>
    <row r="2657" spans="1:8" s="1225" customFormat="1" ht="17.100000000000001" customHeight="1">
      <c r="A2657" s="1246"/>
      <c r="B2657" s="1332"/>
      <c r="C2657" s="4910" t="s">
        <v>508</v>
      </c>
      <c r="D2657" s="4910"/>
      <c r="E2657" s="1381">
        <f>SUM(E2658:E2674)</f>
        <v>285801</v>
      </c>
      <c r="F2657" s="1381">
        <f>SUM(F2658:F2674)</f>
        <v>678592</v>
      </c>
      <c r="G2657" s="1380">
        <f>SUM(G2658:G2674)</f>
        <v>663384.32999999996</v>
      </c>
      <c r="H2657" s="1379">
        <f t="shared" ref="H2657:H2669" si="199">G2657/F2657</f>
        <v>0.97758937623785713</v>
      </c>
    </row>
    <row r="2658" spans="1:8" s="1225" customFormat="1" ht="17.100000000000001" customHeight="1">
      <c r="A2658" s="1246"/>
      <c r="B2658" s="1332"/>
      <c r="C2658" s="1378" t="s">
        <v>560</v>
      </c>
      <c r="D2658" s="1377" t="s">
        <v>559</v>
      </c>
      <c r="E2658" s="1376">
        <v>11300</v>
      </c>
      <c r="F2658" s="1375">
        <v>13162</v>
      </c>
      <c r="G2658" s="1374">
        <v>13160.5</v>
      </c>
      <c r="H2658" s="1373">
        <f t="shared" si="199"/>
        <v>0.99988603555690625</v>
      </c>
    </row>
    <row r="2659" spans="1:8" s="1225" customFormat="1" ht="17.100000000000001" customHeight="1">
      <c r="A2659" s="1246"/>
      <c r="B2659" s="1332"/>
      <c r="C2659" s="1370" t="s">
        <v>507</v>
      </c>
      <c r="D2659" s="1330" t="s">
        <v>506</v>
      </c>
      <c r="E2659" s="1376">
        <v>55900</v>
      </c>
      <c r="F2659" s="1375">
        <v>135013</v>
      </c>
      <c r="G2659" s="1374">
        <v>128652.45</v>
      </c>
      <c r="H2659" s="1373">
        <f t="shared" si="199"/>
        <v>0.95288935139579145</v>
      </c>
    </row>
    <row r="2660" spans="1:8" s="1225" customFormat="1" ht="17.100000000000001" customHeight="1">
      <c r="A2660" s="1246"/>
      <c r="B2660" s="1332"/>
      <c r="C2660" s="1250" t="s">
        <v>558</v>
      </c>
      <c r="D2660" s="1249" t="s">
        <v>557</v>
      </c>
      <c r="E2660" s="1376">
        <v>7150</v>
      </c>
      <c r="F2660" s="1375">
        <v>10250</v>
      </c>
      <c r="G2660" s="1374">
        <v>10201.42</v>
      </c>
      <c r="H2660" s="1373">
        <f t="shared" si="199"/>
        <v>0.99526048780487808</v>
      </c>
    </row>
    <row r="2661" spans="1:8" s="1225" customFormat="1" ht="17.100000000000001" hidden="1" customHeight="1">
      <c r="A2661" s="1246"/>
      <c r="B2661" s="1332"/>
      <c r="C2661" s="1250" t="s">
        <v>556</v>
      </c>
      <c r="D2661" s="1249" t="s">
        <v>555</v>
      </c>
      <c r="E2661" s="1376">
        <v>0</v>
      </c>
      <c r="F2661" s="1375"/>
      <c r="G2661" s="1374"/>
      <c r="H2661" s="1373" t="e">
        <f t="shared" si="199"/>
        <v>#DIV/0!</v>
      </c>
    </row>
    <row r="2662" spans="1:8" s="1225" customFormat="1" ht="17.100000000000001" customHeight="1">
      <c r="A2662" s="1246"/>
      <c r="B2662" s="1332"/>
      <c r="C2662" s="1250" t="s">
        <v>554</v>
      </c>
      <c r="D2662" s="1249" t="s">
        <v>553</v>
      </c>
      <c r="E2662" s="1376">
        <v>46000</v>
      </c>
      <c r="F2662" s="1375">
        <v>94257</v>
      </c>
      <c r="G2662" s="1374">
        <v>93394.03</v>
      </c>
      <c r="H2662" s="1373">
        <f t="shared" si="199"/>
        <v>0.99084449961276089</v>
      </c>
    </row>
    <row r="2663" spans="1:8" s="1225" customFormat="1" ht="17.100000000000001" customHeight="1">
      <c r="A2663" s="1246"/>
      <c r="B2663" s="1332"/>
      <c r="C2663" s="1250" t="s">
        <v>552</v>
      </c>
      <c r="D2663" s="1249" t="s">
        <v>551</v>
      </c>
      <c r="E2663" s="1376">
        <v>3500</v>
      </c>
      <c r="F2663" s="1375">
        <v>7570</v>
      </c>
      <c r="G2663" s="1374">
        <v>7570</v>
      </c>
      <c r="H2663" s="1373">
        <f t="shared" si="199"/>
        <v>1</v>
      </c>
    </row>
    <row r="2664" spans="1:8" s="1225" customFormat="1" ht="17.100000000000001" customHeight="1">
      <c r="A2664" s="1246"/>
      <c r="B2664" s="1332"/>
      <c r="C2664" s="1372" t="s">
        <v>550</v>
      </c>
      <c r="D2664" s="1371" t="s">
        <v>549</v>
      </c>
      <c r="E2664" s="1376">
        <v>1100</v>
      </c>
      <c r="F2664" s="1375">
        <v>3435</v>
      </c>
      <c r="G2664" s="1374">
        <v>3434.2</v>
      </c>
      <c r="H2664" s="1373">
        <f t="shared" si="199"/>
        <v>0.99976710334788932</v>
      </c>
    </row>
    <row r="2665" spans="1:8" s="1225" customFormat="1" ht="17.100000000000001" customHeight="1">
      <c r="A2665" s="1246"/>
      <c r="B2665" s="1332"/>
      <c r="C2665" s="1370" t="s">
        <v>505</v>
      </c>
      <c r="D2665" s="1330" t="s">
        <v>504</v>
      </c>
      <c r="E2665" s="1376">
        <v>48562</v>
      </c>
      <c r="F2665" s="1375">
        <v>296280</v>
      </c>
      <c r="G2665" s="1374">
        <v>288350.83</v>
      </c>
      <c r="H2665" s="1373">
        <f t="shared" si="199"/>
        <v>0.9732375793168625</v>
      </c>
    </row>
    <row r="2666" spans="1:8" s="1225" customFormat="1" ht="16.5" customHeight="1">
      <c r="A2666" s="1246"/>
      <c r="B2666" s="1332"/>
      <c r="C2666" s="1250" t="s">
        <v>548</v>
      </c>
      <c r="D2666" s="1249" t="s">
        <v>547</v>
      </c>
      <c r="E2666" s="1376">
        <v>3100</v>
      </c>
      <c r="F2666" s="1375">
        <v>2857</v>
      </c>
      <c r="G2666" s="1374">
        <v>2855.12</v>
      </c>
      <c r="H2666" s="1373">
        <f t="shared" si="199"/>
        <v>0.99934196709835488</v>
      </c>
    </row>
    <row r="2667" spans="1:8" s="1225" customFormat="1" ht="16.5" hidden="1" customHeight="1">
      <c r="A2667" s="1246"/>
      <c r="B2667" s="1332"/>
      <c r="C2667" s="1250" t="s">
        <v>546</v>
      </c>
      <c r="D2667" s="1249" t="s">
        <v>545</v>
      </c>
      <c r="E2667" s="1376">
        <v>0</v>
      </c>
      <c r="F2667" s="1375"/>
      <c r="G2667" s="1374"/>
      <c r="H2667" s="1373" t="e">
        <f t="shared" si="199"/>
        <v>#DIV/0!</v>
      </c>
    </row>
    <row r="2668" spans="1:8" s="1225" customFormat="1" ht="24" customHeight="1">
      <c r="A2668" s="1246"/>
      <c r="B2668" s="1332"/>
      <c r="C2668" s="1250" t="s">
        <v>544</v>
      </c>
      <c r="D2668" s="1249" t="s">
        <v>543</v>
      </c>
      <c r="E2668" s="1376">
        <v>64980</v>
      </c>
      <c r="F2668" s="1375">
        <v>68014</v>
      </c>
      <c r="G2668" s="1374">
        <v>68013.23</v>
      </c>
      <c r="H2668" s="1373">
        <f t="shared" si="199"/>
        <v>0.99998867880142317</v>
      </c>
    </row>
    <row r="2669" spans="1:8" s="1225" customFormat="1" ht="17.100000000000001" customHeight="1">
      <c r="A2669" s="1246"/>
      <c r="B2669" s="1332"/>
      <c r="C2669" s="1250" t="s">
        <v>542</v>
      </c>
      <c r="D2669" s="1249" t="s">
        <v>541</v>
      </c>
      <c r="E2669" s="1293">
        <v>1100</v>
      </c>
      <c r="F2669" s="1292">
        <v>2181</v>
      </c>
      <c r="G2669" s="1291">
        <v>2180.1</v>
      </c>
      <c r="H2669" s="1290">
        <f t="shared" si="199"/>
        <v>0.99958734525447035</v>
      </c>
    </row>
    <row r="2670" spans="1:8" s="1225" customFormat="1" ht="17.100000000000001" customHeight="1">
      <c r="A2670" s="1246"/>
      <c r="B2670" s="1332"/>
      <c r="C2670" s="1250" t="s">
        <v>540</v>
      </c>
      <c r="D2670" s="1249" t="s">
        <v>539</v>
      </c>
      <c r="E2670" s="1293">
        <v>300</v>
      </c>
      <c r="F2670" s="1292">
        <v>0</v>
      </c>
      <c r="G2670" s="1291">
        <v>0</v>
      </c>
      <c r="H2670" s="1290"/>
    </row>
    <row r="2671" spans="1:8" s="1225" customFormat="1" ht="17.100000000000001" customHeight="1">
      <c r="A2671" s="1246"/>
      <c r="B2671" s="1332"/>
      <c r="C2671" s="1250" t="s">
        <v>538</v>
      </c>
      <c r="D2671" s="1249" t="s">
        <v>537</v>
      </c>
      <c r="E2671" s="1293">
        <v>6600</v>
      </c>
      <c r="F2671" s="1292">
        <v>7496</v>
      </c>
      <c r="G2671" s="1291">
        <v>7496</v>
      </c>
      <c r="H2671" s="1290">
        <f>G2671/F2671</f>
        <v>1</v>
      </c>
    </row>
    <row r="2672" spans="1:8" s="1225" customFormat="1" ht="17.100000000000001" customHeight="1">
      <c r="A2672" s="1332"/>
      <c r="B2672" s="1332"/>
      <c r="C2672" s="1372" t="s">
        <v>536</v>
      </c>
      <c r="D2672" s="1371" t="s">
        <v>535</v>
      </c>
      <c r="E2672" s="1293">
        <v>28035</v>
      </c>
      <c r="F2672" s="1292">
        <v>30622</v>
      </c>
      <c r="G2672" s="1291">
        <v>30622</v>
      </c>
      <c r="H2672" s="1290">
        <f>G2672/F2672</f>
        <v>1</v>
      </c>
    </row>
    <row r="2673" spans="1:8" s="1225" customFormat="1" ht="17.100000000000001" customHeight="1">
      <c r="A2673" s="1246"/>
      <c r="B2673" s="1332"/>
      <c r="C2673" s="1370" t="s">
        <v>534</v>
      </c>
      <c r="D2673" s="1330" t="s">
        <v>533</v>
      </c>
      <c r="E2673" s="1295">
        <v>2674</v>
      </c>
      <c r="F2673" s="1363">
        <v>2877</v>
      </c>
      <c r="G2673" s="1362">
        <v>2877</v>
      </c>
      <c r="H2673" s="1208">
        <f>G2673/F2673</f>
        <v>1</v>
      </c>
    </row>
    <row r="2674" spans="1:8" s="1225" customFormat="1" ht="18" customHeight="1">
      <c r="A2674" s="1246"/>
      <c r="B2674" s="1332"/>
      <c r="C2674" s="1250" t="s">
        <v>532</v>
      </c>
      <c r="D2674" s="1249" t="s">
        <v>531</v>
      </c>
      <c r="E2674" s="1293">
        <v>5500</v>
      </c>
      <c r="F2674" s="1292">
        <v>4578</v>
      </c>
      <c r="G2674" s="1291">
        <v>4577.45</v>
      </c>
      <c r="H2674" s="1290">
        <f>G2674/F2674</f>
        <v>0.99987986020096109</v>
      </c>
    </row>
    <row r="2675" spans="1:8" s="1225" customFormat="1" ht="16.5" customHeight="1">
      <c r="A2675" s="1369"/>
      <c r="B2675" s="1368"/>
      <c r="C2675" s="1310"/>
      <c r="D2675" s="1309"/>
      <c r="E2675" s="1303"/>
      <c r="F2675" s="1299"/>
      <c r="G2675" s="1298"/>
      <c r="H2675" s="1297"/>
    </row>
    <row r="2676" spans="1:8" s="1225" customFormat="1" ht="17.100000000000001" customHeight="1">
      <c r="A2676" s="1246"/>
      <c r="B2676" s="1332"/>
      <c r="C2676" s="4911" t="s">
        <v>498</v>
      </c>
      <c r="D2676" s="4911"/>
      <c r="E2676" s="1364">
        <f>SUM(E2677:E2678)</f>
        <v>70180</v>
      </c>
      <c r="F2676" s="1364">
        <f>SUM(F2677:F2678)</f>
        <v>62008</v>
      </c>
      <c r="G2676" s="1367">
        <f>SUM(G2677:G2678)</f>
        <v>62007.19</v>
      </c>
      <c r="H2676" s="1290">
        <f>G2676/F2676</f>
        <v>0.99998693716939757</v>
      </c>
    </row>
    <row r="2677" spans="1:8" s="1225" customFormat="1" ht="18" customHeight="1">
      <c r="A2677" s="1332"/>
      <c r="B2677" s="1332"/>
      <c r="C2677" s="1359" t="s">
        <v>530</v>
      </c>
      <c r="D2677" s="1358" t="s">
        <v>529</v>
      </c>
      <c r="E2677" s="1293">
        <v>70180</v>
      </c>
      <c r="F2677" s="1292">
        <v>60508</v>
      </c>
      <c r="G2677" s="1291">
        <v>60507.19</v>
      </c>
      <c r="H2677" s="1290">
        <f>G2677/F2677</f>
        <v>0.99998661334038474</v>
      </c>
    </row>
    <row r="2678" spans="1:8" s="1225" customFormat="1" ht="18" customHeight="1" thickBot="1">
      <c r="A2678" s="1246"/>
      <c r="B2678" s="1332"/>
      <c r="C2678" s="1366" t="s">
        <v>528</v>
      </c>
      <c r="D2678" s="1365" t="s">
        <v>527</v>
      </c>
      <c r="E2678" s="1364">
        <v>0</v>
      </c>
      <c r="F2678" s="1363">
        <v>1500</v>
      </c>
      <c r="G2678" s="1362">
        <v>1500</v>
      </c>
      <c r="H2678" s="1208">
        <f>G2678/F2678</f>
        <v>1</v>
      </c>
    </row>
    <row r="2679" spans="1:8" s="1225" customFormat="1" ht="18" hidden="1" customHeight="1">
      <c r="A2679" s="1246"/>
      <c r="B2679" s="1332"/>
      <c r="C2679" s="4912"/>
      <c r="D2679" s="4913"/>
      <c r="E2679" s="1293"/>
      <c r="F2679" s="1299"/>
      <c r="G2679" s="1298"/>
      <c r="H2679" s="1297"/>
    </row>
    <row r="2680" spans="1:8" s="1225" customFormat="1" ht="18" hidden="1" customHeight="1">
      <c r="A2680" s="1246"/>
      <c r="B2680" s="1332"/>
      <c r="C2680" s="4914" t="s">
        <v>526</v>
      </c>
      <c r="D2680" s="4915"/>
      <c r="E2680" s="1293">
        <v>0</v>
      </c>
      <c r="F2680" s="1299"/>
      <c r="G2680" s="1298"/>
      <c r="H2680" s="1297" t="e">
        <f t="shared" ref="H2680:H2692" si="200">G2680/F2680</f>
        <v>#DIV/0!</v>
      </c>
    </row>
    <row r="2681" spans="1:8" s="1225" customFormat="1" ht="18" hidden="1" customHeight="1">
      <c r="A2681" s="1246"/>
      <c r="B2681" s="1332"/>
      <c r="C2681" s="1361" t="s">
        <v>505</v>
      </c>
      <c r="D2681" s="1360" t="s">
        <v>504</v>
      </c>
      <c r="E2681" s="1293">
        <v>0</v>
      </c>
      <c r="F2681" s="1299"/>
      <c r="G2681" s="1298"/>
      <c r="H2681" s="1297" t="e">
        <f t="shared" si="200"/>
        <v>#DIV/0!</v>
      </c>
    </row>
    <row r="2682" spans="1:8" s="1225" customFormat="1" ht="18" hidden="1" customHeight="1">
      <c r="A2682" s="1246"/>
      <c r="B2682" s="1332"/>
      <c r="C2682" s="1359" t="s">
        <v>525</v>
      </c>
      <c r="D2682" s="1358" t="s">
        <v>504</v>
      </c>
      <c r="E2682" s="1293">
        <v>0</v>
      </c>
      <c r="F2682" s="1299"/>
      <c r="G2682" s="1298"/>
      <c r="H2682" s="1297" t="e">
        <f t="shared" si="200"/>
        <v>#DIV/0!</v>
      </c>
    </row>
    <row r="2683" spans="1:8" s="1225" customFormat="1" ht="18" hidden="1" customHeight="1" thickBot="1">
      <c r="A2683" s="1246"/>
      <c r="B2683" s="1332"/>
      <c r="C2683" s="1357" t="s">
        <v>524</v>
      </c>
      <c r="D2683" s="1229" t="s">
        <v>504</v>
      </c>
      <c r="E2683" s="1293">
        <v>0</v>
      </c>
      <c r="F2683" s="1299"/>
      <c r="G2683" s="1298"/>
      <c r="H2683" s="1270" t="e">
        <f t="shared" si="200"/>
        <v>#DIV/0!</v>
      </c>
    </row>
    <row r="2684" spans="1:8" s="1225" customFormat="1" ht="17.100000000000001" customHeight="1" thickBot="1">
      <c r="A2684" s="1246"/>
      <c r="B2684" s="1259" t="s">
        <v>523</v>
      </c>
      <c r="C2684" s="1340"/>
      <c r="D2684" s="1339" t="s">
        <v>49</v>
      </c>
      <c r="E2684" s="1316">
        <f>SUM(E2685)</f>
        <v>22000</v>
      </c>
      <c r="F2684" s="1316">
        <f>SUM(F2685)</f>
        <v>27000</v>
      </c>
      <c r="G2684" s="1315">
        <f>SUM(G2685)</f>
        <v>27000</v>
      </c>
      <c r="H2684" s="1254">
        <f t="shared" si="200"/>
        <v>1</v>
      </c>
    </row>
    <row r="2685" spans="1:8" s="1225" customFormat="1" ht="17.100000000000001" customHeight="1">
      <c r="A2685" s="1246"/>
      <c r="B2685" s="1332"/>
      <c r="C2685" s="4904" t="s">
        <v>490</v>
      </c>
      <c r="D2685" s="4904"/>
      <c r="E2685" s="1253">
        <f>SUM(E2686,E2694)</f>
        <v>22000</v>
      </c>
      <c r="F2685" s="1253">
        <f>SUM(F2686,F2694)</f>
        <v>27000</v>
      </c>
      <c r="G2685" s="1252">
        <f>SUM(G2686,G2694)</f>
        <v>27000</v>
      </c>
      <c r="H2685" s="1237">
        <f t="shared" si="200"/>
        <v>1</v>
      </c>
    </row>
    <row r="2686" spans="1:8" s="1225" customFormat="1" ht="17.100000000000001" customHeight="1">
      <c r="A2686" s="1246"/>
      <c r="B2686" s="1332"/>
      <c r="C2686" s="4916" t="s">
        <v>514</v>
      </c>
      <c r="D2686" s="4916"/>
      <c r="E2686" s="1293">
        <f>SUM(E2690)</f>
        <v>15000</v>
      </c>
      <c r="F2686" s="1293">
        <f>SUM(F2690)</f>
        <v>20000</v>
      </c>
      <c r="G2686" s="1313">
        <f>SUM(G2690)</f>
        <v>20000</v>
      </c>
      <c r="H2686" s="1290">
        <f t="shared" si="200"/>
        <v>1</v>
      </c>
    </row>
    <row r="2687" spans="1:8" s="1225" customFormat="1" ht="17.100000000000001" hidden="1" customHeight="1">
      <c r="A2687" s="1246"/>
      <c r="B2687" s="1332"/>
      <c r="C2687" s="4900" t="s">
        <v>513</v>
      </c>
      <c r="D2687" s="4900"/>
      <c r="E2687" s="1293">
        <v>0</v>
      </c>
      <c r="F2687" s="1293">
        <v>0</v>
      </c>
      <c r="G2687" s="1313">
        <v>0</v>
      </c>
      <c r="H2687" s="1290" t="e">
        <f t="shared" si="200"/>
        <v>#DIV/0!</v>
      </c>
    </row>
    <row r="2688" spans="1:8" s="1225" customFormat="1" ht="17.100000000000001" hidden="1" customHeight="1">
      <c r="A2688" s="1246"/>
      <c r="B2688" s="1332"/>
      <c r="C2688" s="1356" t="s">
        <v>522</v>
      </c>
      <c r="D2688" s="1355" t="s">
        <v>521</v>
      </c>
      <c r="E2688" s="1293">
        <v>0</v>
      </c>
      <c r="F2688" s="1293">
        <v>0</v>
      </c>
      <c r="G2688" s="1313">
        <v>0</v>
      </c>
      <c r="H2688" s="1290" t="e">
        <f t="shared" si="200"/>
        <v>#DIV/0!</v>
      </c>
    </row>
    <row r="2689" spans="1:8" s="1225" customFormat="1" ht="17.100000000000001" hidden="1" customHeight="1">
      <c r="A2689" s="1246"/>
      <c r="B2689" s="1332"/>
      <c r="C2689" s="1354"/>
      <c r="D2689" s="1354"/>
      <c r="E2689" s="1293"/>
      <c r="F2689" s="1293"/>
      <c r="G2689" s="1313"/>
      <c r="H2689" s="1290" t="e">
        <f t="shared" si="200"/>
        <v>#DIV/0!</v>
      </c>
    </row>
    <row r="2690" spans="1:8" s="1225" customFormat="1" ht="17.100000000000001" customHeight="1">
      <c r="A2690" s="1246"/>
      <c r="B2690" s="1332"/>
      <c r="C2690" s="4901" t="s">
        <v>508</v>
      </c>
      <c r="D2690" s="4901"/>
      <c r="E2690" s="1312">
        <f>SUM(E2692)</f>
        <v>15000</v>
      </c>
      <c r="F2690" s="1312">
        <f>SUM(F2692)</f>
        <v>20000</v>
      </c>
      <c r="G2690" s="1311">
        <f>SUM(G2692)</f>
        <v>20000</v>
      </c>
      <c r="H2690" s="1306">
        <f t="shared" si="200"/>
        <v>1</v>
      </c>
    </row>
    <row r="2691" spans="1:8" s="1225" customFormat="1" ht="17.100000000000001" hidden="1" customHeight="1">
      <c r="A2691" s="1246"/>
      <c r="B2691" s="1332"/>
      <c r="C2691" s="1353" t="s">
        <v>507</v>
      </c>
      <c r="D2691" s="1352" t="s">
        <v>506</v>
      </c>
      <c r="E2691" s="1293">
        <v>0</v>
      </c>
      <c r="F2691" s="1292"/>
      <c r="G2691" s="1291"/>
      <c r="H2691" s="1290" t="e">
        <f t="shared" si="200"/>
        <v>#DIV/0!</v>
      </c>
    </row>
    <row r="2692" spans="1:8" s="1225" customFormat="1" ht="17.100000000000001" customHeight="1">
      <c r="A2692" s="1246"/>
      <c r="B2692" s="1332"/>
      <c r="C2692" s="1351" t="s">
        <v>505</v>
      </c>
      <c r="D2692" s="1349" t="s">
        <v>504</v>
      </c>
      <c r="E2692" s="1293">
        <v>15000</v>
      </c>
      <c r="F2692" s="1292">
        <v>20000</v>
      </c>
      <c r="G2692" s="1291">
        <v>20000</v>
      </c>
      <c r="H2692" s="1290">
        <f t="shared" si="200"/>
        <v>1</v>
      </c>
    </row>
    <row r="2693" spans="1:8" s="1225" customFormat="1" ht="17.100000000000001" customHeight="1">
      <c r="A2693" s="1246"/>
      <c r="B2693" s="1332"/>
      <c r="C2693" s="1350"/>
      <c r="D2693" s="1349"/>
      <c r="E2693" s="1234"/>
      <c r="F2693" s="1292"/>
      <c r="G2693" s="1291"/>
      <c r="H2693" s="1290"/>
    </row>
    <row r="2694" spans="1:8" s="1225" customFormat="1" ht="17.100000000000001" customHeight="1">
      <c r="A2694" s="1246"/>
      <c r="B2694" s="1332"/>
      <c r="C2694" s="4902" t="s">
        <v>489</v>
      </c>
      <c r="D2694" s="4903"/>
      <c r="E2694" s="1293">
        <f>SUM(E2695)</f>
        <v>7000</v>
      </c>
      <c r="F2694" s="1293">
        <f>SUM(F2695)</f>
        <v>7000</v>
      </c>
      <c r="G2694" s="1313">
        <f>SUM(G2695)</f>
        <v>7000</v>
      </c>
      <c r="H2694" s="1290">
        <f t="shared" ref="H2694:H2713" si="201">G2694/F2694</f>
        <v>1</v>
      </c>
    </row>
    <row r="2695" spans="1:8" s="1225" customFormat="1" ht="56.25" customHeight="1" thickBot="1">
      <c r="A2695" s="1232"/>
      <c r="B2695" s="1348"/>
      <c r="C2695" s="1347" t="s">
        <v>108</v>
      </c>
      <c r="D2695" s="1346" t="s">
        <v>502</v>
      </c>
      <c r="E2695" s="1228">
        <v>7000</v>
      </c>
      <c r="F2695" s="1227">
        <v>7000</v>
      </c>
      <c r="G2695" s="1226">
        <v>7000</v>
      </c>
      <c r="H2695" s="1199">
        <f t="shared" si="201"/>
        <v>1</v>
      </c>
    </row>
    <row r="2696" spans="1:8" ht="17.100000000000001" customHeight="1" thickBot="1">
      <c r="A2696" s="1345" t="s">
        <v>520</v>
      </c>
      <c r="B2696" s="1344"/>
      <c r="C2696" s="1343"/>
      <c r="D2696" s="1342" t="s">
        <v>519</v>
      </c>
      <c r="E2696" s="1224">
        <f>SUM(E2697,E2708,E2732)</f>
        <v>20800400</v>
      </c>
      <c r="F2696" s="1224">
        <f>SUM(F2697,F2708,F2732)</f>
        <v>5992229</v>
      </c>
      <c r="G2696" s="1223">
        <f>SUM(G2697,G2708,G2732)</f>
        <v>5759420.6600000001</v>
      </c>
      <c r="H2696" s="1341">
        <f t="shared" si="201"/>
        <v>0.9611482905609916</v>
      </c>
    </row>
    <row r="2697" spans="1:8" ht="17.100000000000001" customHeight="1" thickBot="1">
      <c r="A2697" s="1333"/>
      <c r="B2697" s="1259" t="s">
        <v>518</v>
      </c>
      <c r="C2697" s="1340"/>
      <c r="D2697" s="1339" t="s">
        <v>517</v>
      </c>
      <c r="E2697" s="1256">
        <f>SUM(E2701)</f>
        <v>15000000</v>
      </c>
      <c r="F2697" s="1256">
        <f>SUM(F2701)</f>
        <v>60000</v>
      </c>
      <c r="G2697" s="1255">
        <f>SUM(G2701)</f>
        <v>60000</v>
      </c>
      <c r="H2697" s="1254">
        <f t="shared" si="201"/>
        <v>1</v>
      </c>
    </row>
    <row r="2698" spans="1:8" ht="17.100000000000001" hidden="1" customHeight="1" thickBot="1">
      <c r="A2698" s="1246"/>
      <c r="B2698" s="4863"/>
      <c r="C2698" s="4904" t="s">
        <v>490</v>
      </c>
      <c r="D2698" s="4904"/>
      <c r="E2698" s="1253">
        <v>0</v>
      </c>
      <c r="F2698" s="1253">
        <v>0</v>
      </c>
      <c r="G2698" s="1252">
        <v>0</v>
      </c>
      <c r="H2698" s="1208" t="e">
        <f t="shared" si="201"/>
        <v>#DIV/0!</v>
      </c>
    </row>
    <row r="2699" spans="1:8" ht="17.100000000000001" hidden="1" customHeight="1">
      <c r="A2699" s="1246"/>
      <c r="B2699" s="4863"/>
      <c r="C2699" s="4865" t="s">
        <v>489</v>
      </c>
      <c r="D2699" s="4865"/>
      <c r="E2699" s="1293">
        <v>0</v>
      </c>
      <c r="F2699" s="1293">
        <v>0</v>
      </c>
      <c r="G2699" s="1313">
        <v>0</v>
      </c>
      <c r="H2699" s="1290" t="e">
        <f t="shared" si="201"/>
        <v>#DIV/0!</v>
      </c>
    </row>
    <row r="2700" spans="1:8" ht="34.5" hidden="1" customHeight="1">
      <c r="A2700" s="1246"/>
      <c r="B2700" s="1245"/>
      <c r="C2700" s="1250" t="s">
        <v>90</v>
      </c>
      <c r="D2700" s="1249" t="s">
        <v>488</v>
      </c>
      <c r="E2700" s="1293">
        <v>0</v>
      </c>
      <c r="F2700" s="1293">
        <v>0</v>
      </c>
      <c r="G2700" s="1313">
        <v>0</v>
      </c>
      <c r="H2700" s="1290" t="e">
        <f t="shared" si="201"/>
        <v>#DIV/0!</v>
      </c>
    </row>
    <row r="2701" spans="1:8" ht="17.100000000000001" customHeight="1">
      <c r="A2701" s="1333"/>
      <c r="B2701" s="1332"/>
      <c r="C2701" s="4904" t="s">
        <v>487</v>
      </c>
      <c r="D2701" s="4905"/>
      <c r="E2701" s="1337">
        <f t="shared" ref="E2701:G2702" si="202">SUM(E2702)</f>
        <v>15000000</v>
      </c>
      <c r="F2701" s="1337">
        <f t="shared" si="202"/>
        <v>60000</v>
      </c>
      <c r="G2701" s="1336">
        <f t="shared" si="202"/>
        <v>60000</v>
      </c>
      <c r="H2701" s="1290">
        <f t="shared" si="201"/>
        <v>1</v>
      </c>
    </row>
    <row r="2702" spans="1:8" ht="17.100000000000001" customHeight="1">
      <c r="A2702" s="1333"/>
      <c r="B2702" s="1332"/>
      <c r="C2702" s="4906" t="s">
        <v>486</v>
      </c>
      <c r="D2702" s="4868"/>
      <c r="E2702" s="1335">
        <f t="shared" si="202"/>
        <v>15000000</v>
      </c>
      <c r="F2702" s="1335">
        <f t="shared" si="202"/>
        <v>60000</v>
      </c>
      <c r="G2702" s="1334">
        <f t="shared" si="202"/>
        <v>60000</v>
      </c>
      <c r="H2702" s="1290">
        <f t="shared" si="201"/>
        <v>1</v>
      </c>
    </row>
    <row r="2703" spans="1:8" ht="40.5" customHeight="1" thickBot="1">
      <c r="A2703" s="1333"/>
      <c r="B2703" s="1332"/>
      <c r="C2703" s="1331" t="s">
        <v>485</v>
      </c>
      <c r="D2703" s="1330" t="s">
        <v>484</v>
      </c>
      <c r="E2703" s="1329">
        <v>15000000</v>
      </c>
      <c r="F2703" s="1292">
        <v>60000</v>
      </c>
      <c r="G2703" s="1291">
        <v>60000</v>
      </c>
      <c r="H2703" s="1290">
        <f t="shared" si="201"/>
        <v>1</v>
      </c>
    </row>
    <row r="2704" spans="1:8" ht="17.100000000000001" hidden="1" customHeight="1" thickBot="1">
      <c r="A2704" s="1322"/>
      <c r="B2704" s="1328" t="s">
        <v>516</v>
      </c>
      <c r="C2704" s="1327"/>
      <c r="D2704" s="1326" t="s">
        <v>423</v>
      </c>
      <c r="E2704" s="1325">
        <v>0</v>
      </c>
      <c r="F2704" s="1292"/>
      <c r="G2704" s="1291"/>
      <c r="H2704" s="1290" t="e">
        <f t="shared" si="201"/>
        <v>#DIV/0!</v>
      </c>
    </row>
    <row r="2705" spans="1:8" ht="17.100000000000001" hidden="1" customHeight="1" thickBot="1">
      <c r="A2705" s="1322"/>
      <c r="B2705" s="1321"/>
      <c r="C2705" s="4907" t="s">
        <v>487</v>
      </c>
      <c r="D2705" s="4908"/>
      <c r="E2705" s="1324">
        <v>0</v>
      </c>
      <c r="F2705" s="1292"/>
      <c r="G2705" s="1291"/>
      <c r="H2705" s="1290" t="e">
        <f t="shared" si="201"/>
        <v>#DIV/0!</v>
      </c>
    </row>
    <row r="2706" spans="1:8" ht="17.100000000000001" hidden="1" customHeight="1" thickBot="1">
      <c r="A2706" s="1322"/>
      <c r="B2706" s="1321"/>
      <c r="C2706" s="4882" t="s">
        <v>486</v>
      </c>
      <c r="D2706" s="4883"/>
      <c r="E2706" s="1323">
        <v>0</v>
      </c>
      <c r="F2706" s="1292"/>
      <c r="G2706" s="1291"/>
      <c r="H2706" s="1290" t="e">
        <f t="shared" si="201"/>
        <v>#DIV/0!</v>
      </c>
    </row>
    <row r="2707" spans="1:8" ht="40.5" hidden="1" customHeight="1" thickBot="1">
      <c r="A2707" s="1322"/>
      <c r="B2707" s="1321"/>
      <c r="C2707" s="1320" t="s">
        <v>485</v>
      </c>
      <c r="D2707" s="1319" t="s">
        <v>484</v>
      </c>
      <c r="E2707" s="1318">
        <v>0</v>
      </c>
      <c r="F2707" s="1292"/>
      <c r="G2707" s="1291"/>
      <c r="H2707" s="1317" t="e">
        <f t="shared" si="201"/>
        <v>#DIV/0!</v>
      </c>
    </row>
    <row r="2708" spans="1:8" ht="17.100000000000001" customHeight="1" thickBot="1">
      <c r="A2708" s="1277"/>
      <c r="B2708" s="1259" t="s">
        <v>515</v>
      </c>
      <c r="C2708" s="1258"/>
      <c r="D2708" s="1257" t="s">
        <v>423</v>
      </c>
      <c r="E2708" s="1316">
        <f>SUM(E2709,E2728)</f>
        <v>5800400</v>
      </c>
      <c r="F2708" s="1316">
        <f>SUM(F2709,F2728)</f>
        <v>5848229</v>
      </c>
      <c r="G2708" s="1315">
        <f>SUM(G2709,G2728)</f>
        <v>5615420.6600000001</v>
      </c>
      <c r="H2708" s="1254">
        <f t="shared" si="201"/>
        <v>0.96019165118192196</v>
      </c>
    </row>
    <row r="2709" spans="1:8" ht="17.100000000000001" customHeight="1">
      <c r="A2709" s="1277"/>
      <c r="B2709" s="1314"/>
      <c r="C2709" s="4884" t="s">
        <v>490</v>
      </c>
      <c r="D2709" s="4885"/>
      <c r="E2709" s="1253">
        <f>SUM(E2710,E2719,E2724)</f>
        <v>5800400</v>
      </c>
      <c r="F2709" s="1253">
        <f>SUM(F2710,F2719,F2724)</f>
        <v>5056229</v>
      </c>
      <c r="G2709" s="1252">
        <f>SUM(G2710,G2719,G2724)</f>
        <v>4823462.9800000004</v>
      </c>
      <c r="H2709" s="1237">
        <f t="shared" si="201"/>
        <v>0.95396450200337057</v>
      </c>
    </row>
    <row r="2710" spans="1:8" ht="17.100000000000001" customHeight="1">
      <c r="A2710" s="1277"/>
      <c r="B2710" s="1235"/>
      <c r="C2710" s="4886" t="s">
        <v>514</v>
      </c>
      <c r="D2710" s="4887"/>
      <c r="E2710" s="1293">
        <f>SUM(E2711,E2715)</f>
        <v>101187</v>
      </c>
      <c r="F2710" s="1293">
        <f>SUM(F2711,F2715)</f>
        <v>137136</v>
      </c>
      <c r="G2710" s="1313">
        <f>SUM(G2711,G2715)</f>
        <v>66421.38</v>
      </c>
      <c r="H2710" s="1290">
        <f t="shared" si="201"/>
        <v>0.48434677983899199</v>
      </c>
    </row>
    <row r="2711" spans="1:8" ht="17.100000000000001" customHeight="1">
      <c r="A2711" s="1277"/>
      <c r="B2711" s="1235"/>
      <c r="C2711" s="4888" t="s">
        <v>513</v>
      </c>
      <c r="D2711" s="4889"/>
      <c r="E2711" s="1312">
        <f>SUM(E2712:E2713)</f>
        <v>10815</v>
      </c>
      <c r="F2711" s="1312">
        <f>SUM(F2712:F2713)</f>
        <v>12644</v>
      </c>
      <c r="G2711" s="1311">
        <f>SUM(G2712:G2713)</f>
        <v>10246.9</v>
      </c>
      <c r="H2711" s="1306">
        <f t="shared" si="201"/>
        <v>0.81041600759253396</v>
      </c>
    </row>
    <row r="2712" spans="1:8" ht="17.100000000000001" customHeight="1">
      <c r="A2712" s="1277"/>
      <c r="B2712" s="1235"/>
      <c r="C2712" s="1250" t="s">
        <v>512</v>
      </c>
      <c r="D2712" s="1249" t="s">
        <v>511</v>
      </c>
      <c r="E2712" s="1293">
        <v>9085</v>
      </c>
      <c r="F2712" s="1292">
        <v>10914</v>
      </c>
      <c r="G2712" s="1291">
        <v>10246.9</v>
      </c>
      <c r="H2712" s="1290">
        <f t="shared" si="201"/>
        <v>0.93887667216419279</v>
      </c>
    </row>
    <row r="2713" spans="1:8" ht="16.5" customHeight="1">
      <c r="A2713" s="1277"/>
      <c r="B2713" s="1235"/>
      <c r="C2713" s="1250" t="s">
        <v>510</v>
      </c>
      <c r="D2713" s="1249" t="s">
        <v>509</v>
      </c>
      <c r="E2713" s="1293">
        <v>1730</v>
      </c>
      <c r="F2713" s="1292">
        <v>1730</v>
      </c>
      <c r="G2713" s="1291">
        <v>0</v>
      </c>
      <c r="H2713" s="1290">
        <f t="shared" si="201"/>
        <v>0</v>
      </c>
    </row>
    <row r="2714" spans="1:8" ht="17.100000000000001" customHeight="1">
      <c r="A2714" s="1277"/>
      <c r="B2714" s="1235"/>
      <c r="C2714" s="1310"/>
      <c r="D2714" s="1309"/>
      <c r="E2714" s="1303"/>
      <c r="F2714" s="1292"/>
      <c r="G2714" s="1291"/>
      <c r="H2714" s="1290"/>
    </row>
    <row r="2715" spans="1:8" ht="17.100000000000001" customHeight="1">
      <c r="A2715" s="1277"/>
      <c r="B2715" s="1235"/>
      <c r="C2715" s="4890" t="s">
        <v>508</v>
      </c>
      <c r="D2715" s="4891"/>
      <c r="E2715" s="1308">
        <f>SUM(E2716:E2717)</f>
        <v>90372</v>
      </c>
      <c r="F2715" s="1308">
        <f>SUM(F2716:F2717)</f>
        <v>124492</v>
      </c>
      <c r="G2715" s="1307">
        <f>SUM(G2716:G2717)</f>
        <v>56174.48</v>
      </c>
      <c r="H2715" s="1306">
        <f>G2715/F2715</f>
        <v>0.45122963724576681</v>
      </c>
    </row>
    <row r="2716" spans="1:8" ht="17.100000000000001" customHeight="1">
      <c r="A2716" s="1277"/>
      <c r="B2716" s="1235"/>
      <c r="C2716" s="1250" t="s">
        <v>507</v>
      </c>
      <c r="D2716" s="1249" t="s">
        <v>506</v>
      </c>
      <c r="E2716" s="1293">
        <v>28366</v>
      </c>
      <c r="F2716" s="1292">
        <v>16066</v>
      </c>
      <c r="G2716" s="1291">
        <v>15868.75</v>
      </c>
      <c r="H2716" s="1290">
        <f>G2716/F2716</f>
        <v>0.98772251960662272</v>
      </c>
    </row>
    <row r="2717" spans="1:8" ht="17.100000000000001" customHeight="1">
      <c r="A2717" s="1277"/>
      <c r="B2717" s="1235"/>
      <c r="C2717" s="1305" t="s">
        <v>505</v>
      </c>
      <c r="D2717" s="1288" t="s">
        <v>504</v>
      </c>
      <c r="E2717" s="1293">
        <v>62006</v>
      </c>
      <c r="F2717" s="1292">
        <v>108426</v>
      </c>
      <c r="G2717" s="1291">
        <v>40305.730000000003</v>
      </c>
      <c r="H2717" s="1290">
        <f>G2717/F2717</f>
        <v>0.37173491597956215</v>
      </c>
    </row>
    <row r="2718" spans="1:8" ht="17.100000000000001" customHeight="1">
      <c r="A2718" s="1304"/>
      <c r="B2718" s="1303"/>
      <c r="C2718" s="1302"/>
      <c r="D2718" s="1301"/>
      <c r="E2718" s="1300"/>
      <c r="F2718" s="1299"/>
      <c r="G2718" s="1298"/>
      <c r="H2718" s="1297"/>
    </row>
    <row r="2719" spans="1:8" ht="17.100000000000001" customHeight="1">
      <c r="A2719" s="1296"/>
      <c r="B2719" s="1235"/>
      <c r="C2719" s="4892" t="s">
        <v>503</v>
      </c>
      <c r="D2719" s="4893"/>
      <c r="E2719" s="1295">
        <f>SUM(E2720:E2722)</f>
        <v>4611871</v>
      </c>
      <c r="F2719" s="1295">
        <f>SUM(F2720:F2722)</f>
        <v>3831751</v>
      </c>
      <c r="G2719" s="1294">
        <f>SUM(G2720:G2722)</f>
        <v>3678341.6</v>
      </c>
      <c r="H2719" s="1208">
        <f>G2719/F2719</f>
        <v>0.95996363020457232</v>
      </c>
    </row>
    <row r="2720" spans="1:8" ht="51.75" customHeight="1">
      <c r="A2720" s="1277"/>
      <c r="B2720" s="1235"/>
      <c r="C2720" s="1250" t="s">
        <v>108</v>
      </c>
      <c r="D2720" s="1249" t="s">
        <v>502</v>
      </c>
      <c r="E2720" s="1293">
        <v>900000</v>
      </c>
      <c r="F2720" s="1292">
        <v>1013521</v>
      </c>
      <c r="G2720" s="1291">
        <v>991323.77</v>
      </c>
      <c r="H2720" s="1290">
        <f>G2720/F2720</f>
        <v>0.97809889484283008</v>
      </c>
    </row>
    <row r="2721" spans="1:8" ht="32.25" customHeight="1">
      <c r="A2721" s="1277"/>
      <c r="B2721" s="1235"/>
      <c r="C2721" s="1289" t="s">
        <v>90</v>
      </c>
      <c r="D2721" s="1288" t="s">
        <v>501</v>
      </c>
      <c r="E2721" s="1293">
        <v>0</v>
      </c>
      <c r="F2721" s="1292">
        <v>24000</v>
      </c>
      <c r="G2721" s="1291">
        <v>24000</v>
      </c>
      <c r="H2721" s="1290">
        <f>G2721/F2721</f>
        <v>1</v>
      </c>
    </row>
    <row r="2722" spans="1:8" ht="25.5">
      <c r="A2722" s="1277"/>
      <c r="B2722" s="1235"/>
      <c r="C2722" s="1289" t="s">
        <v>500</v>
      </c>
      <c r="D2722" s="1288" t="s">
        <v>499</v>
      </c>
      <c r="E2722" s="1242">
        <v>3711871</v>
      </c>
      <c r="F2722" s="1287">
        <v>2794230</v>
      </c>
      <c r="G2722" s="1286">
        <v>2663017.83</v>
      </c>
      <c r="H2722" s="1202">
        <f>G2722/F2722</f>
        <v>0.95304174316359069</v>
      </c>
    </row>
    <row r="2723" spans="1:8" ht="17.100000000000001" customHeight="1">
      <c r="A2723" s="1277"/>
      <c r="B2723" s="1235"/>
      <c r="C2723" s="4894"/>
      <c r="D2723" s="4895"/>
      <c r="E2723" s="1242"/>
      <c r="F2723" s="1285"/>
      <c r="G2723" s="1284"/>
      <c r="H2723" s="1283"/>
    </row>
    <row r="2724" spans="1:8" ht="17.100000000000001" customHeight="1">
      <c r="A2724" s="1277"/>
      <c r="B2724" s="1235"/>
      <c r="C2724" s="4896" t="s">
        <v>498</v>
      </c>
      <c r="D2724" s="4897"/>
      <c r="E2724" s="1282">
        <f>SUM(E2725:E2726)</f>
        <v>1087342</v>
      </c>
      <c r="F2724" s="1282">
        <f>SUM(F2725:F2726)</f>
        <v>1087342</v>
      </c>
      <c r="G2724" s="1281">
        <f>SUM(G2725:G2726)</f>
        <v>1078700</v>
      </c>
      <c r="H2724" s="1280">
        <f>G2724/F2724</f>
        <v>0.99205217861537587</v>
      </c>
    </row>
    <row r="2725" spans="1:8" ht="17.100000000000001" customHeight="1">
      <c r="A2725" s="1277"/>
      <c r="B2725" s="1235"/>
      <c r="C2725" s="1279" t="s">
        <v>497</v>
      </c>
      <c r="D2725" s="1278" t="s">
        <v>496</v>
      </c>
      <c r="E2725" s="1234">
        <v>193354</v>
      </c>
      <c r="F2725" s="1248">
        <v>193042</v>
      </c>
      <c r="G2725" s="1247">
        <v>186800</v>
      </c>
      <c r="H2725" s="1202">
        <f>G2725/F2725</f>
        <v>0.96766506770547345</v>
      </c>
    </row>
    <row r="2726" spans="1:8" ht="17.100000000000001" customHeight="1">
      <c r="A2726" s="1277"/>
      <c r="B2726" s="1235"/>
      <c r="C2726" s="1276" t="s">
        <v>495</v>
      </c>
      <c r="D2726" s="1275" t="s">
        <v>494</v>
      </c>
      <c r="E2726" s="1234">
        <v>893988</v>
      </c>
      <c r="F2726" s="1248">
        <v>894300</v>
      </c>
      <c r="G2726" s="1247">
        <v>891900</v>
      </c>
      <c r="H2726" s="1202">
        <f>G2726/F2726</f>
        <v>0.99731633679973164</v>
      </c>
    </row>
    <row r="2727" spans="1:8" ht="17.100000000000001" customHeight="1">
      <c r="A2727" s="1236"/>
      <c r="B2727" s="1235"/>
      <c r="C2727" s="1274"/>
      <c r="D2727" s="1273"/>
      <c r="E2727" s="1234"/>
      <c r="F2727" s="1272"/>
      <c r="G2727" s="1271"/>
      <c r="H2727" s="1270"/>
    </row>
    <row r="2728" spans="1:8" ht="17.100000000000001" customHeight="1">
      <c r="A2728" s="1236"/>
      <c r="B2728" s="1235"/>
      <c r="C2728" s="4898" t="s">
        <v>487</v>
      </c>
      <c r="D2728" s="4899"/>
      <c r="E2728" s="1269">
        <f>SUM(E2729)</f>
        <v>0</v>
      </c>
      <c r="F2728" s="1269">
        <f>SUM(F2729)</f>
        <v>792000</v>
      </c>
      <c r="G2728" s="1268">
        <f>SUM(G2729)</f>
        <v>791957.68</v>
      </c>
      <c r="H2728" s="1267">
        <f t="shared" ref="H2728:H2735" si="203">G2728/F2728</f>
        <v>0.9999465656565657</v>
      </c>
    </row>
    <row r="2729" spans="1:8" ht="17.100000000000001" customHeight="1">
      <c r="A2729" s="1236"/>
      <c r="B2729" s="1235"/>
      <c r="C2729" s="4861" t="s">
        <v>486</v>
      </c>
      <c r="D2729" s="4862"/>
      <c r="E2729" s="1266">
        <f>SUM(E2730:E2731)</f>
        <v>0</v>
      </c>
      <c r="F2729" s="1266">
        <f>SUM(F2730:F2731)</f>
        <v>792000</v>
      </c>
      <c r="G2729" s="4501">
        <f>SUM(G2730:G2731)</f>
        <v>791957.68</v>
      </c>
      <c r="H2729" s="1208">
        <f t="shared" si="203"/>
        <v>0.9999465656565657</v>
      </c>
    </row>
    <row r="2730" spans="1:8" ht="51.75" customHeight="1">
      <c r="A2730" s="1236"/>
      <c r="B2730" s="1235"/>
      <c r="C2730" s="1265" t="s">
        <v>493</v>
      </c>
      <c r="D2730" s="1243" t="s">
        <v>492</v>
      </c>
      <c r="E2730" s="1264">
        <v>0</v>
      </c>
      <c r="F2730" s="1263">
        <v>70000</v>
      </c>
      <c r="G2730" s="1262">
        <v>70000</v>
      </c>
      <c r="H2730" s="1208">
        <f t="shared" si="203"/>
        <v>1</v>
      </c>
    </row>
    <row r="2731" spans="1:8" ht="41.25" customHeight="1" thickBot="1">
      <c r="A2731" s="1236"/>
      <c r="B2731" s="1235"/>
      <c r="C2731" s="1261" t="s">
        <v>485</v>
      </c>
      <c r="D2731" s="1260" t="s">
        <v>484</v>
      </c>
      <c r="E2731" s="1234">
        <v>0</v>
      </c>
      <c r="F2731" s="1248">
        <v>722000</v>
      </c>
      <c r="G2731" s="1247">
        <v>721957.68</v>
      </c>
      <c r="H2731" s="1214">
        <f t="shared" si="203"/>
        <v>0.99994138504155128</v>
      </c>
    </row>
    <row r="2732" spans="1:8" s="1225" customFormat="1" ht="17.100000000000001" customHeight="1" thickBot="1">
      <c r="A2732" s="1236"/>
      <c r="B2732" s="1259" t="s">
        <v>491</v>
      </c>
      <c r="C2732" s="1258"/>
      <c r="D2732" s="1257" t="s">
        <v>49</v>
      </c>
      <c r="E2732" s="1256">
        <f>SUM(E2733,E2737)</f>
        <v>0</v>
      </c>
      <c r="F2732" s="1256">
        <f>SUM(F2733,F2737)</f>
        <v>84000</v>
      </c>
      <c r="G2732" s="1255">
        <f>SUM(G2733,G2737)</f>
        <v>84000</v>
      </c>
      <c r="H2732" s="1254">
        <f t="shared" si="203"/>
        <v>1</v>
      </c>
    </row>
    <row r="2733" spans="1:8" s="1225" customFormat="1" ht="17.100000000000001" customHeight="1">
      <c r="A2733" s="1246"/>
      <c r="B2733" s="4863"/>
      <c r="C2733" s="4864" t="s">
        <v>490</v>
      </c>
      <c r="D2733" s="4864"/>
      <c r="E2733" s="1253">
        <f t="shared" ref="E2733:G2734" si="204">SUM(E2734)</f>
        <v>0</v>
      </c>
      <c r="F2733" s="1253">
        <f t="shared" si="204"/>
        <v>36000</v>
      </c>
      <c r="G2733" s="1252">
        <f t="shared" si="204"/>
        <v>36000</v>
      </c>
      <c r="H2733" s="1251">
        <f t="shared" si="203"/>
        <v>1</v>
      </c>
    </row>
    <row r="2734" spans="1:8" s="1225" customFormat="1" ht="17.100000000000001" customHeight="1">
      <c r="A2734" s="1246"/>
      <c r="B2734" s="4863"/>
      <c r="C2734" s="4865" t="s">
        <v>489</v>
      </c>
      <c r="D2734" s="4865"/>
      <c r="E2734" s="1242">
        <f t="shared" si="204"/>
        <v>0</v>
      </c>
      <c r="F2734" s="1242">
        <f t="shared" si="204"/>
        <v>36000</v>
      </c>
      <c r="G2734" s="1240">
        <f t="shared" si="204"/>
        <v>36000</v>
      </c>
      <c r="H2734" s="1208">
        <f t="shared" si="203"/>
        <v>1</v>
      </c>
    </row>
    <row r="2735" spans="1:8" s="1225" customFormat="1" ht="30" customHeight="1">
      <c r="A2735" s="1246"/>
      <c r="B2735" s="1245"/>
      <c r="C2735" s="1250" t="s">
        <v>90</v>
      </c>
      <c r="D2735" s="1249" t="s">
        <v>488</v>
      </c>
      <c r="E2735" s="1242">
        <v>0</v>
      </c>
      <c r="F2735" s="1248">
        <v>36000</v>
      </c>
      <c r="G2735" s="1247">
        <v>36000</v>
      </c>
      <c r="H2735" s="1202">
        <f t="shared" si="203"/>
        <v>1</v>
      </c>
    </row>
    <row r="2736" spans="1:8" s="1225" customFormat="1" ht="16.5" customHeight="1">
      <c r="A2736" s="1246"/>
      <c r="B2736" s="1245"/>
      <c r="C2736" s="1244"/>
      <c r="D2736" s="1243"/>
      <c r="E2736" s="1242"/>
      <c r="F2736" s="1241"/>
      <c r="G2736" s="1240"/>
      <c r="H2736" s="1208"/>
    </row>
    <row r="2737" spans="1:8" s="1225" customFormat="1" ht="17.100000000000001" customHeight="1">
      <c r="A2737" s="1236"/>
      <c r="B2737" s="1235"/>
      <c r="C2737" s="4864" t="s">
        <v>487</v>
      </c>
      <c r="D2737" s="4866"/>
      <c r="E2737" s="1239">
        <f t="shared" ref="E2737:G2738" si="205">SUM(E2738)</f>
        <v>0</v>
      </c>
      <c r="F2737" s="1239">
        <f t="shared" si="205"/>
        <v>48000</v>
      </c>
      <c r="G2737" s="1238">
        <f t="shared" si="205"/>
        <v>48000</v>
      </c>
      <c r="H2737" s="1237">
        <f>G2737/F2737</f>
        <v>1</v>
      </c>
    </row>
    <row r="2738" spans="1:8" s="1225" customFormat="1" ht="17.100000000000001" customHeight="1">
      <c r="A2738" s="1236"/>
      <c r="B2738" s="1235"/>
      <c r="C2738" s="4867" t="s">
        <v>486</v>
      </c>
      <c r="D2738" s="4868"/>
      <c r="E2738" s="1234">
        <f t="shared" si="205"/>
        <v>0</v>
      </c>
      <c r="F2738" s="1234">
        <f t="shared" si="205"/>
        <v>48000</v>
      </c>
      <c r="G2738" s="1233">
        <f t="shared" si="205"/>
        <v>48000</v>
      </c>
      <c r="H2738" s="1208">
        <f>G2738/F2738</f>
        <v>1</v>
      </c>
    </row>
    <row r="2739" spans="1:8" s="1225" customFormat="1" ht="42.75" customHeight="1" thickBot="1">
      <c r="A2739" s="1232"/>
      <c r="B2739" s="1231"/>
      <c r="C2739" s="1230" t="s">
        <v>485</v>
      </c>
      <c r="D2739" s="1229" t="s">
        <v>484</v>
      </c>
      <c r="E2739" s="1228">
        <v>0</v>
      </c>
      <c r="F2739" s="1227">
        <v>48000</v>
      </c>
      <c r="G2739" s="1226">
        <v>48000</v>
      </c>
      <c r="H2739" s="1199">
        <f>G2739/F2739</f>
        <v>1</v>
      </c>
    </row>
    <row r="2740" spans="1:8" ht="17.100000000000001" customHeight="1" thickBot="1">
      <c r="A2740" s="4871" t="s">
        <v>483</v>
      </c>
      <c r="B2740" s="4872"/>
      <c r="C2740" s="4872"/>
      <c r="D2740" s="4873"/>
      <c r="E2740" s="1224">
        <f>SUM(E9,E183,E216,E248,E458,E540,E577,E669,E713,E789,E1189,E1197,E1256,E1265,E1275,E1690,E1819,E2032,E2167,E2252,E2350,E2465,E2641,E2696)</f>
        <v>1561853219</v>
      </c>
      <c r="F2740" s="1224">
        <f>SUM(F9,F183,F216,F248,F458,F540,F577,F669,F713,F789,F1189,F1197,F1256,F1265,F1275,F1690,F1819,F2032,F2167,F2252,F2350,F2465,F2641,F2696)</f>
        <v>1546878411</v>
      </c>
      <c r="G2740" s="1223">
        <f>SUM(G9,G183,G216,G248,G458,G540,G577,G669,G713,G789,G1189,G1197,G1256,G1265,G1275,G1690,G1819,G2032,G2167,G2252,G2350,G2465,G2641,G2696)</f>
        <v>1394259418.4200001</v>
      </c>
      <c r="H2740" s="1222">
        <f>G2740/F2740</f>
        <v>0.90133743447790615</v>
      </c>
    </row>
    <row r="2741" spans="1:8" ht="15.75" customHeight="1" thickBot="1">
      <c r="A2741" s="4874"/>
      <c r="B2741" s="4874"/>
      <c r="C2741" s="4874"/>
      <c r="D2741" s="4874"/>
      <c r="E2741" s="1192"/>
      <c r="G2741" s="1195"/>
      <c r="H2741" s="1221"/>
    </row>
    <row r="2742" spans="1:8" ht="17.100000000000001" customHeight="1" thickBot="1">
      <c r="A2742" s="4875" t="s">
        <v>427</v>
      </c>
      <c r="B2742" s="4876"/>
      <c r="C2742" s="4876"/>
      <c r="D2742" s="4877"/>
      <c r="E2742" s="1220"/>
      <c r="F2742" s="1219"/>
      <c r="G2742" s="1218"/>
      <c r="H2742" s="1217"/>
    </row>
    <row r="2743" spans="1:8" ht="17.25" customHeight="1" thickBot="1">
      <c r="A2743" s="4878" t="s">
        <v>482</v>
      </c>
      <c r="B2743" s="4879"/>
      <c r="C2743" s="4879"/>
      <c r="D2743" s="4880"/>
      <c r="E2743" s="1213">
        <f>E2744+E2747+E2748+E2749+E2750+E2751</f>
        <v>768711860</v>
      </c>
      <c r="F2743" s="1213">
        <f>F2744+F2747+F2748+F2749+F2750+F2751</f>
        <v>825588476</v>
      </c>
      <c r="G2743" s="1212">
        <f>G2744+G2747+G2748+G2749+G2750+G2751</f>
        <v>787870713.17999995</v>
      </c>
      <c r="H2743" s="1211">
        <f t="shared" ref="H2743:H2749" si="206">G2743/F2743</f>
        <v>0.95431408756727842</v>
      </c>
    </row>
    <row r="2744" spans="1:8" ht="17.100000000000001" customHeight="1">
      <c r="A2744" s="4852" t="s">
        <v>481</v>
      </c>
      <c r="B2744" s="4853"/>
      <c r="C2744" s="4853"/>
      <c r="D2744" s="4853"/>
      <c r="E2744" s="1210">
        <f>E2745+E2746</f>
        <v>355833179</v>
      </c>
      <c r="F2744" s="1210">
        <f>F2745+F2746</f>
        <v>372185566</v>
      </c>
      <c r="G2744" s="1209">
        <f>G2745+G2746</f>
        <v>347613636.92999995</v>
      </c>
      <c r="H2744" s="1208">
        <f t="shared" si="206"/>
        <v>0.93397936052683983</v>
      </c>
    </row>
    <row r="2745" spans="1:8" ht="19.5" customHeight="1">
      <c r="A2745" s="4881" t="s">
        <v>480</v>
      </c>
      <c r="B2745" s="4855"/>
      <c r="C2745" s="4855"/>
      <c r="D2745" s="4855"/>
      <c r="E2745" s="1207">
        <f>E13+E49+E74+E329+E581+E621+E793+E811+E830+E937+E948+E1036+E1055+E1287+E1330+E1352+E1372+E1434+E1521+E1608+E1780+E1795+E1838+E2047+E2171+E2218+E2313+E2368+E2397+E2591+E2649+E2711+E1575+E162+E437+E497+E1021+E2354+E2413+E2424+E2435+E2446</f>
        <v>167665717</v>
      </c>
      <c r="F2745" s="1207">
        <f>F13+F49+F74+F329+F581+F621+F793+F811+F830+F937+F948+F1036+F1055+F1287+F1330+F1352+F1372+F1434+F1521+F1608+F1780+F1795+F1838+F2047+F2171+F2218+F2313+F2368+F2397+F2591+F2649+F2711+F1575+F162+F437+F497+F1021+F2354+F2413+F2424+F2435+F2446</f>
        <v>173195997</v>
      </c>
      <c r="G2745" s="1206">
        <f>G13+G49+G74+G329+G581+G621+G793+G811+G830+G937+G948+G1036+G1055+G1287+G1330+G1352+G1372+G1434+G1521+G1608+G1780+G1795+G1838+G2047+G2171+G2218+G2313+G2368+G2397+G2591+G2649+G2711+G1575+G162+G437+G497+G1021+G2354+G2413+G2424+G2435+G2446</f>
        <v>169567979.21000001</v>
      </c>
      <c r="H2745" s="1205">
        <f t="shared" si="206"/>
        <v>0.97905253093118549</v>
      </c>
    </row>
    <row r="2746" spans="1:8" ht="18.75" customHeight="1">
      <c r="A2746" s="4854" t="s">
        <v>479</v>
      </c>
      <c r="B2746" s="4855"/>
      <c r="C2746" s="4855"/>
      <c r="D2746" s="4855"/>
      <c r="E2746" s="1207">
        <f>E20+E56+E80+E142+E169+E252+E320+E337+E425+E444+E462+E505+E544+E589+E629+E673+E801+E814+E838+E942+E953+E1042+E1063+E1269+E1297+E1336+E1361+E1382+E1444+E1531+E1620+E1667+E1679+E1713+E1741+E1753+E1762+E1775+E1786+E1798+E1848+E2227+E2055+E2180+E2256+E2321+E2343+E2373+E2402+E2418+E2429+E2440+E2452+E2469+E2596+E2657+E2690+E2715+E1581+E278+E1024+E2574+E1193+E1694+E2383+E1347+E730+E308+E721+E1235+E1931+E1823+E1941+E2543+E1602</f>
        <v>188167462</v>
      </c>
      <c r="F2746" s="1207">
        <f>F20+F56+F80+F142+F169+F252+F320+F337+F425+F444+F462+F505+F544+F589+F629+F673+F801+F814+F838+F942+F953+F1042+F1063+F1269+F1297+F1336+F1361+F1382+F1444+F1531+F1620+F1667+F1679+F1713+F1741+F1753+F1762+F1775+F1786+F1798+F1848+F2227+F2055+F2180+F2256+F2321+F2343+F2373+F2402+F2418+F2429+F2440+F2452+F2469+F2596+F2657+F2690+F2715+F1581+F278+F1024+F2574+F1193+F1694+F2383+F1347+F730+F308+F721+F1235+F1931+F1823+F1941+F2543+F1602</f>
        <v>198989569</v>
      </c>
      <c r="G2746" s="1206">
        <f>G20+G56+G80+G142+G169+G252+G320+G337+G425+G444+G462+G505+G544+G589+G629+G673+G801+G814+G838+G942+G953+G1042+G1063+G1269+G1297+G1336+G1361+G1382+G1444+G1531+G1620+G1667+G1679+G1713+G1741+G1753+G1762+G1775+G1786+G1798+G1848+G2227+G2055+G2180+G2256+G2321+G2343+G2373+G2402+G2418+G2429+G2440+G2452+G2469+G2596+G2657+G2690+G2715+G1581+G278+G1024+G2574+G1193+G1694+G2383+G1347+G730+G308+G721+G1235+G1931+G1823+G1941+G2543+G1602</f>
        <v>178045657.71999994</v>
      </c>
      <c r="H2746" s="1205">
        <f t="shared" si="206"/>
        <v>0.89474869770686294</v>
      </c>
    </row>
    <row r="2747" spans="1:8" ht="17.100000000000001" customHeight="1">
      <c r="A2747" s="4856" t="s">
        <v>478</v>
      </c>
      <c r="B2747" s="4857"/>
      <c r="C2747" s="4857"/>
      <c r="D2747" s="4857"/>
      <c r="E2747" s="1204">
        <f>E146+E180+E219+E258+E311+E323+E399+E468+E805+E963+E1078+E1227+E1278+E1630+E1697+E1716+E1240+E1744+E1757+E1767+E1826+E1872+E1946+E2035+E2135+E2261+E2346+E2378+E2472+E2486+E2495+E2504+E2523+E2533+E2546+E2558+E2577+E2719+E514+E557+E716+E1219+E1207+E1402+E1682+E1732+E1912+E2360+E2458+E2600+E2694+E1200+E733+E569+E659+E932+E1801+E428+E449+E2246+E1724+E1830+E1926+E1254+E1322+E2699+E2734+E616+E666+E415+E1790</f>
        <v>266880511</v>
      </c>
      <c r="F2747" s="1204">
        <f>F146+F180+F219+F258+F311+F323+F399+F468+F805+F963+F1078+F1227+F1278+F1630+F1697+F1716+F1240+F1744+F1757+F1767+F1826+F1872+F1946+F2035+F2135+F2261+F2346+F2378+F2472+F2486+F2495+F2504+F2523+F2533+F2546+F2558+F2577+F2719+F514+F557+F716+F1219+F1207+F1402+F1682+F1732+F1912+F2360+F2458+F2600+F2694+F1200+F733+F569+F659+F932+F1801+F428+F449+F2246+F1724+F1830+F1926+F1254+F1322+F2699+F2734+F616+F666+F415+F1790</f>
        <v>310373707</v>
      </c>
      <c r="G2747" s="1203">
        <f>G146+G180+G219+G258+G311+G323+G399+G468+G805+G963+G1078+G1227+G1278+G1630+G1697+G1716+G1240+G1744+G1757+G1767+G1826+G1872+G1946+G2035+G2135+G2261+G2346+G2378+G2472+G2486+G2495+G2504+G2523+G2533+G2546+G2558+G2577+G2719+G514+G557+G716+G1219+G1207+G1402+G1682+G1732+G1912+G2360+G2458+G2600+G2694+G1200+G733+G569+G659+G932+G1801+G428+G449+G2246+G1724+G1830+G1926+G1254+G1322+G2699+G2734+G616+G666+G415+G1790</f>
        <v>307385842.16000003</v>
      </c>
      <c r="H2747" s="1202">
        <f t="shared" si="206"/>
        <v>0.99037333133376537</v>
      </c>
    </row>
    <row r="2748" spans="1:8" ht="17.100000000000001" customHeight="1">
      <c r="A2748" s="4856" t="s">
        <v>477</v>
      </c>
      <c r="B2748" s="4857"/>
      <c r="C2748" s="4857"/>
      <c r="D2748" s="4857"/>
      <c r="E2748" s="1204">
        <f>E41+E69+E92+E363+E609+E645+E822+E864+E865+E1084+E1315+E1343+E1368+E1405+E1459+E1551+E1639+E1640+E1641+E1675+E1875+E2077+E2078+E2190+E2339+E2477+E2478+E2676+E2725+E2726+E1050+E2582+E725+E2238</f>
        <v>4334574</v>
      </c>
      <c r="F2748" s="1204">
        <f>F41+F69+F92+F363+F609+F645+F822+F864+F865+F1084+F1315+F1343+F1368+F1405+F1459+F1551+F1639+F1640+F1641+F1675+F1875+F2077+F2078+F2190+F2339+F2477+F2478+F2676+F2725+F2726+F1050+F2582+F725+F2238</f>
        <v>5282913</v>
      </c>
      <c r="G2748" s="1203">
        <f>G41+G69+G92+G363+G609+G645+G822+G864+G865+G1084+G1315+G1343+G1368+G1405+G1459+G1551+G1639+G1640+G1641+G1675+G1875+G2077+G2078+G2190+G2339+G2477+G2478+G2676+G2725+G2726+G1050+G2582+G725+G2238</f>
        <v>5029323.21</v>
      </c>
      <c r="H2748" s="1202">
        <f t="shared" si="206"/>
        <v>0.95199811354076813</v>
      </c>
    </row>
    <row r="2749" spans="1:8" ht="15.75" customHeight="1">
      <c r="A2749" s="4860" t="s">
        <v>476</v>
      </c>
      <c r="B2749" s="4857"/>
      <c r="C2749" s="4857"/>
      <c r="D2749" s="4857"/>
      <c r="E2749" s="1204">
        <f>E103+E186+E225+E739+E867+E967+E1086+E1409+E1461+E1553+E1954+E2080+E2193+E2264+E2388+E2605+E647+E1671+E1805+E2143+E1643+E2680+E471+E365+E687+E517+E2281+E282+E1587+E1884</f>
        <v>122915950</v>
      </c>
      <c r="F2749" s="1204">
        <f>F103+F186+F225+F739+F867+F967+F1086+F1409+F1461+F1553+F1954+F2080+F2193+F2264+F2605+F647+F1805+F2143+F1643+F2680+F471+F365+F687+F517+F2281+F282+F1587+F1884</f>
        <v>127813682</v>
      </c>
      <c r="G2749" s="1204">
        <f>G103+G186+G225+G739+G867+G967+G1086+G1409+G1461+G1553+G1954+G2080+G2193+G2264+G2388+G2605+G647+G1671+G1805+G2143+G1643+G2680+G471+G365+G687+G517+G2281+G282+G1587+G1884</f>
        <v>117909431.02</v>
      </c>
      <c r="H2749" s="1202">
        <f t="shared" si="206"/>
        <v>0.92251024440403806</v>
      </c>
    </row>
    <row r="2750" spans="1:8" ht="17.100000000000001" customHeight="1">
      <c r="A2750" s="4856" t="s">
        <v>475</v>
      </c>
      <c r="B2750" s="4857"/>
      <c r="C2750" s="4857"/>
      <c r="D2750" s="4857"/>
      <c r="E2750" s="1204">
        <f>E1264</f>
        <v>10995038</v>
      </c>
      <c r="F2750" s="1204">
        <f>F1264</f>
        <v>0</v>
      </c>
      <c r="G2750" s="1203">
        <f>G1264</f>
        <v>0</v>
      </c>
      <c r="H2750" s="1202"/>
    </row>
    <row r="2751" spans="1:8" ht="17.100000000000001" customHeight="1" thickBot="1">
      <c r="A2751" s="4869" t="s">
        <v>474</v>
      </c>
      <c r="B2751" s="4870"/>
      <c r="C2751" s="4870"/>
      <c r="D2751" s="4870"/>
      <c r="E2751" s="1216">
        <f>E1260</f>
        <v>7752608</v>
      </c>
      <c r="F2751" s="1216">
        <f>F1260</f>
        <v>9932608</v>
      </c>
      <c r="G2751" s="1215">
        <f>G1260</f>
        <v>9932479.8599999994</v>
      </c>
      <c r="H2751" s="1214">
        <f>G2751/F2751</f>
        <v>0.99998709905797145</v>
      </c>
    </row>
    <row r="2752" spans="1:8" ht="15.75" customHeight="1" thickBot="1">
      <c r="A2752" s="4850" t="s">
        <v>473</v>
      </c>
      <c r="B2752" s="4851"/>
      <c r="C2752" s="4851"/>
      <c r="D2752" s="4851"/>
      <c r="E2752" s="1213">
        <f>E2753+E2755+E2756</f>
        <v>793141359</v>
      </c>
      <c r="F2752" s="1213">
        <f>F2753+F2755+F2756</f>
        <v>721289935</v>
      </c>
      <c r="G2752" s="1212">
        <f>G2753+G2755+G2756</f>
        <v>606388705.24000025</v>
      </c>
      <c r="H2752" s="1211">
        <f>G2752/F2752</f>
        <v>0.84070035614735183</v>
      </c>
    </row>
    <row r="2753" spans="1:143" ht="17.100000000000001" customHeight="1">
      <c r="A2753" s="4852" t="s">
        <v>472</v>
      </c>
      <c r="B2753" s="4853"/>
      <c r="C2753" s="4853"/>
      <c r="D2753" s="4853"/>
      <c r="E2753" s="1210">
        <f>E44+E95+E151+E241+E264+E369+E403+E407+E694+E912+E1006+E1153+E1203+E1211+E1215+E1248+E1273+E1428+E1509+E1657+E1702+E1720+E1728+E1736+E1812+E1917+E2020+E2124+E2242+E2491+E2510+E2529+E2538+E2564+E2628+E2408+E779+E2553+E1318+E1560+E612+E286+E825+E157+E411+E431+E453+E492+E537+E561+E573+E1031+E1223+E1282+E1833+E2042+E2164+E2250+E2392+E2702+E2738+E2462+E1748+E1922+E1687+E663+E1325+E2729+E419+E2644+E2301+E2586+E1230+E1879+E1770+E655+E2481+E2500+E2706+E1936+E2363+E1903</f>
        <v>793141359</v>
      </c>
      <c r="F2753" s="1210">
        <f>F44+F95+F151+F241+F264+F369+F403+F407+F694+F912+F1006+F1153+F1203+F1211+F1215+F1248+F1273+F1428+F1509+F1657+F1702+F1720+F1728+F1736+F1812+F1917+F2020+F2124+F2242+F2491+F2510+F2529+F2538+F2564+F2628+F2408+F779+F2553+F1318+F1560+F612+F286+F825+F157+F411+F431+F453+F492+F537+F561+F573+F1031+F1223+F1282+F1833+F2042+F2164+F2250+F2392+F2702+F2738+F2462+F1748+F1922+F1687+F663+F1325+F2729+F419+F2644+F2301+F2586+F1230+F1879+F1770+F655+F2481+F2500+F2706+F1936+F2363+F1903</f>
        <v>713289835</v>
      </c>
      <c r="G2753" s="1209">
        <f>G44+G95+G151+G241+G264+G369+G403+G407+G694+G912+G1006+G1153+G1203+G1211+G1215+G1248+G1273+G1428+G1509+G1657+G1702+G1720+G1728+G1736+G1812+G1917+G2020+G2124+G2242+G2491+G2510+G2529+G2538+G2564+G2628+G2408+G779+G2553+G1318+G1560+G612+G286+G825+G157+G411+G431+G453+G492+G537+G561+G573+G1031+G1223+G1282+G1833+G2042+G2164+G2250+G2392+G2702+G2738+G2462+G1748+G1922+G1687+G663+G1325+G2729+G419+G2644+G2301+G2586+G1230+G1879+G1770+G655+G2481+G2500+G2706+G1936+G2363+G1903</f>
        <v>598388605.24000025</v>
      </c>
      <c r="H2753" s="1208">
        <f>G2753/F2753</f>
        <v>0.83891368680446743</v>
      </c>
    </row>
    <row r="2754" spans="1:143" ht="18" customHeight="1">
      <c r="A2754" s="4854" t="s">
        <v>471</v>
      </c>
      <c r="B2754" s="4855"/>
      <c r="C2754" s="4855"/>
      <c r="D2754" s="4855"/>
      <c r="E2754" s="1207">
        <f>E99+E270+E385+E705+E921+E1013+E1174+E2130+E2636+E785+E1515+E296+E1567+E2518+E2306+E1816+E2027+E2569+E1907</f>
        <v>378222843</v>
      </c>
      <c r="F2754" s="1207">
        <f>F99+F270+F385+F705+F921+F1013+F1174+F2130+F2636+F785+F1515+F296+F1567+F2518+F2306+F1816+F2027+F2569+F1907</f>
        <v>342470006</v>
      </c>
      <c r="G2754" s="1206">
        <f>G99+G270+G385+G705+G921+G1013+G1174+G2130+G2636+G785+G1515+G296+G1567+G2518+G2306+G1816+G2027+G2569+G1907</f>
        <v>285937317.32999998</v>
      </c>
      <c r="H2754" s="1205">
        <f>G2754/F2754</f>
        <v>0.83492659888585974</v>
      </c>
    </row>
    <row r="2755" spans="1:143" ht="17.100000000000001" customHeight="1">
      <c r="A2755" s="4856" t="s">
        <v>470</v>
      </c>
      <c r="B2755" s="4857"/>
      <c r="C2755" s="4857"/>
      <c r="D2755" s="4857"/>
      <c r="E2755" s="1204">
        <f>E1171+E1708+E456</f>
        <v>0</v>
      </c>
      <c r="F2755" s="1204">
        <f>F1171+F1708+F456</f>
        <v>8000100</v>
      </c>
      <c r="G2755" s="1203">
        <f>G1171+G1708+G456</f>
        <v>8000100</v>
      </c>
      <c r="H2755" s="1202">
        <f>G2755/F2755</f>
        <v>1</v>
      </c>
    </row>
    <row r="2756" spans="1:143" ht="17.100000000000001" customHeight="1" thickBot="1">
      <c r="A2756" s="4858" t="s">
        <v>469</v>
      </c>
      <c r="B2756" s="4859"/>
      <c r="C2756" s="4859"/>
      <c r="D2756" s="4859"/>
      <c r="E2756" s="1201">
        <v>0</v>
      </c>
      <c r="F2756" s="1201">
        <v>0</v>
      </c>
      <c r="G2756" s="1200">
        <v>0</v>
      </c>
      <c r="H2756" s="1199"/>
    </row>
    <row r="2757" spans="1:143" ht="17.100000000000001" hidden="1" customHeight="1">
      <c r="A2757" s="1194"/>
      <c r="B2757" s="1194"/>
      <c r="C2757" s="1194"/>
      <c r="D2757" s="1194"/>
      <c r="E2757" s="1197">
        <f>E2740</f>
        <v>1561853219</v>
      </c>
      <c r="F2757" s="1197">
        <f>F2740</f>
        <v>1546878411</v>
      </c>
      <c r="G2757" s="1196">
        <f>G2740</f>
        <v>1394259418.4200001</v>
      </c>
    </row>
    <row r="2758" spans="1:143" s="1192" customFormat="1" ht="17.100000000000001" hidden="1" customHeight="1">
      <c r="A2758" s="1194"/>
      <c r="B2758" s="1194"/>
      <c r="C2758" s="1194"/>
      <c r="D2758" s="1194"/>
      <c r="E2758" s="1198">
        <f>E2757-E2743-E2752</f>
        <v>0</v>
      </c>
      <c r="F2758" s="1197">
        <f>F2757-F2743-F2752</f>
        <v>0</v>
      </c>
      <c r="G2758" s="1198">
        <f>G2757-G2743-G2752</f>
        <v>0</v>
      </c>
      <c r="I2758" s="1191"/>
      <c r="J2758" s="1191"/>
      <c r="K2758" s="1191"/>
      <c r="L2758" s="1191"/>
      <c r="M2758" s="1191"/>
      <c r="N2758" s="1191"/>
      <c r="O2758" s="1191"/>
      <c r="P2758" s="1191"/>
      <c r="Q2758" s="1191"/>
      <c r="R2758" s="1191"/>
      <c r="S2758" s="1191"/>
      <c r="T2758" s="1191"/>
      <c r="U2758" s="1191"/>
      <c r="V2758" s="1191"/>
      <c r="W2758" s="1191"/>
      <c r="X2758" s="1191"/>
      <c r="Y2758" s="1191"/>
      <c r="Z2758" s="1191"/>
      <c r="AA2758" s="1191"/>
      <c r="AB2758" s="1191"/>
      <c r="AC2758" s="1191"/>
      <c r="AD2758" s="1191"/>
      <c r="AE2758" s="1191"/>
      <c r="AF2758" s="1191"/>
      <c r="AG2758" s="1191"/>
      <c r="AH2758" s="1191"/>
      <c r="AI2758" s="1191"/>
      <c r="AJ2758" s="1191"/>
      <c r="AK2758" s="1191"/>
      <c r="AL2758" s="1191"/>
      <c r="AM2758" s="1191"/>
      <c r="AN2758" s="1191"/>
      <c r="AO2758" s="1191"/>
      <c r="AP2758" s="1191"/>
      <c r="AQ2758" s="1191"/>
      <c r="AR2758" s="1191"/>
      <c r="AS2758" s="1191"/>
      <c r="AT2758" s="1191"/>
      <c r="AU2758" s="1191"/>
      <c r="AV2758" s="1191"/>
      <c r="AW2758" s="1191"/>
      <c r="AX2758" s="1191"/>
      <c r="AY2758" s="1191"/>
      <c r="AZ2758" s="1191"/>
      <c r="BA2758" s="1191"/>
      <c r="BB2758" s="1191"/>
      <c r="BC2758" s="1191"/>
      <c r="BD2758" s="1191"/>
      <c r="BE2758" s="1191"/>
      <c r="BF2758" s="1191"/>
      <c r="BG2758" s="1191"/>
      <c r="BH2758" s="1191"/>
      <c r="BI2758" s="1191"/>
      <c r="BJ2758" s="1191"/>
      <c r="BK2758" s="1191"/>
      <c r="BL2758" s="1191"/>
      <c r="BM2758" s="1191"/>
      <c r="BN2758" s="1191"/>
      <c r="BO2758" s="1191"/>
      <c r="BP2758" s="1191"/>
      <c r="BQ2758" s="1191"/>
      <c r="BR2758" s="1191"/>
      <c r="BS2758" s="1191"/>
      <c r="BT2758" s="1191"/>
      <c r="BU2758" s="1191"/>
      <c r="BV2758" s="1191"/>
      <c r="BW2758" s="1191"/>
      <c r="BX2758" s="1191"/>
      <c r="BY2758" s="1191"/>
      <c r="BZ2758" s="1191"/>
      <c r="CA2758" s="1191"/>
      <c r="CB2758" s="1191"/>
      <c r="CC2758" s="1191"/>
      <c r="CD2758" s="1191"/>
      <c r="CE2758" s="1191"/>
      <c r="CF2758" s="1191"/>
      <c r="CG2758" s="1191"/>
      <c r="CH2758" s="1191"/>
      <c r="CI2758" s="1191"/>
      <c r="CJ2758" s="1191"/>
      <c r="CK2758" s="1191"/>
      <c r="CL2758" s="1191"/>
      <c r="CM2758" s="1191"/>
      <c r="CN2758" s="1191"/>
      <c r="CO2758" s="1191"/>
      <c r="CP2758" s="1191"/>
      <c r="CQ2758" s="1191"/>
      <c r="CR2758" s="1191"/>
      <c r="CS2758" s="1191"/>
      <c r="CT2758" s="1191"/>
      <c r="CU2758" s="1191"/>
      <c r="CV2758" s="1191"/>
      <c r="CW2758" s="1191"/>
      <c r="CX2758" s="1191"/>
      <c r="CY2758" s="1191"/>
      <c r="CZ2758" s="1191"/>
      <c r="DA2758" s="1191"/>
      <c r="DB2758" s="1191"/>
      <c r="DC2758" s="1191"/>
      <c r="DD2758" s="1191"/>
      <c r="DE2758" s="1191"/>
      <c r="DF2758" s="1191"/>
      <c r="DG2758" s="1191"/>
      <c r="DH2758" s="1191"/>
      <c r="DI2758" s="1191"/>
      <c r="DJ2758" s="1191"/>
      <c r="DK2758" s="1191"/>
      <c r="DL2758" s="1191"/>
      <c r="DM2758" s="1191"/>
      <c r="DN2758" s="1191"/>
      <c r="DO2758" s="1191"/>
      <c r="DP2758" s="1191"/>
      <c r="DQ2758" s="1191"/>
      <c r="DR2758" s="1191"/>
      <c r="DS2758" s="1191"/>
      <c r="DT2758" s="1191"/>
      <c r="DU2758" s="1191"/>
      <c r="DV2758" s="1191"/>
      <c r="DW2758" s="1191"/>
      <c r="DX2758" s="1191"/>
      <c r="DY2758" s="1191"/>
      <c r="DZ2758" s="1191"/>
      <c r="EA2758" s="1191"/>
      <c r="EB2758" s="1191"/>
      <c r="EC2758" s="1191"/>
      <c r="ED2758" s="1191"/>
      <c r="EE2758" s="1191"/>
      <c r="EF2758" s="1191"/>
      <c r="EG2758" s="1191"/>
      <c r="EH2758" s="1191"/>
      <c r="EI2758" s="1191"/>
      <c r="EJ2758" s="1191"/>
      <c r="EK2758" s="1191"/>
      <c r="EL2758" s="1191"/>
      <c r="EM2758" s="1191"/>
    </row>
    <row r="2759" spans="1:143" s="1192" customFormat="1" ht="17.100000000000001" customHeight="1">
      <c r="A2759" s="1194"/>
      <c r="B2759" s="1194"/>
      <c r="C2759" s="1194"/>
      <c r="D2759" s="1194"/>
      <c r="E2759" s="1198"/>
      <c r="I2759" s="1191"/>
      <c r="J2759" s="1191"/>
      <c r="K2759" s="1191"/>
      <c r="L2759" s="1191"/>
      <c r="M2759" s="1191"/>
      <c r="N2759" s="1191"/>
      <c r="O2759" s="1191"/>
      <c r="P2759" s="1191"/>
      <c r="Q2759" s="1191"/>
      <c r="R2759" s="1191"/>
      <c r="S2759" s="1191"/>
      <c r="T2759" s="1191"/>
      <c r="U2759" s="1191"/>
      <c r="V2759" s="1191"/>
      <c r="W2759" s="1191"/>
      <c r="X2759" s="1191"/>
      <c r="Y2759" s="1191"/>
      <c r="Z2759" s="1191"/>
      <c r="AA2759" s="1191"/>
      <c r="AB2759" s="1191"/>
      <c r="AC2759" s="1191"/>
      <c r="AD2759" s="1191"/>
      <c r="AE2759" s="1191"/>
      <c r="AF2759" s="1191"/>
      <c r="AG2759" s="1191"/>
      <c r="AH2759" s="1191"/>
      <c r="AI2759" s="1191"/>
      <c r="AJ2759" s="1191"/>
      <c r="AK2759" s="1191"/>
      <c r="AL2759" s="1191"/>
      <c r="AM2759" s="1191"/>
      <c r="AN2759" s="1191"/>
      <c r="AO2759" s="1191"/>
      <c r="AP2759" s="1191"/>
      <c r="AQ2759" s="1191"/>
      <c r="AR2759" s="1191"/>
      <c r="AS2759" s="1191"/>
      <c r="AT2759" s="1191"/>
      <c r="AU2759" s="1191"/>
      <c r="AV2759" s="1191"/>
      <c r="AW2759" s="1191"/>
      <c r="AX2759" s="1191"/>
      <c r="AY2759" s="1191"/>
      <c r="AZ2759" s="1191"/>
      <c r="BA2759" s="1191"/>
      <c r="BB2759" s="1191"/>
      <c r="BC2759" s="1191"/>
      <c r="BD2759" s="1191"/>
      <c r="BE2759" s="1191"/>
      <c r="BF2759" s="1191"/>
      <c r="BG2759" s="1191"/>
      <c r="BH2759" s="1191"/>
      <c r="BI2759" s="1191"/>
      <c r="BJ2759" s="1191"/>
      <c r="BK2759" s="1191"/>
      <c r="BL2759" s="1191"/>
      <c r="BM2759" s="1191"/>
      <c r="BN2759" s="1191"/>
      <c r="BO2759" s="1191"/>
      <c r="BP2759" s="1191"/>
      <c r="BQ2759" s="1191"/>
      <c r="BR2759" s="1191"/>
      <c r="BS2759" s="1191"/>
      <c r="BT2759" s="1191"/>
      <c r="BU2759" s="1191"/>
      <c r="BV2759" s="1191"/>
      <c r="BW2759" s="1191"/>
      <c r="BX2759" s="1191"/>
      <c r="BY2759" s="1191"/>
      <c r="BZ2759" s="1191"/>
      <c r="CA2759" s="1191"/>
      <c r="CB2759" s="1191"/>
      <c r="CC2759" s="1191"/>
      <c r="CD2759" s="1191"/>
      <c r="CE2759" s="1191"/>
      <c r="CF2759" s="1191"/>
      <c r="CG2759" s="1191"/>
      <c r="CH2759" s="1191"/>
      <c r="CI2759" s="1191"/>
      <c r="CJ2759" s="1191"/>
      <c r="CK2759" s="1191"/>
      <c r="CL2759" s="1191"/>
      <c r="CM2759" s="1191"/>
      <c r="CN2759" s="1191"/>
      <c r="CO2759" s="1191"/>
      <c r="CP2759" s="1191"/>
      <c r="CQ2759" s="1191"/>
      <c r="CR2759" s="1191"/>
      <c r="CS2759" s="1191"/>
      <c r="CT2759" s="1191"/>
      <c r="CU2759" s="1191"/>
      <c r="CV2759" s="1191"/>
      <c r="CW2759" s="1191"/>
      <c r="CX2759" s="1191"/>
      <c r="CY2759" s="1191"/>
      <c r="CZ2759" s="1191"/>
      <c r="DA2759" s="1191"/>
      <c r="DB2759" s="1191"/>
      <c r="DC2759" s="1191"/>
      <c r="DD2759" s="1191"/>
      <c r="DE2759" s="1191"/>
      <c r="DF2759" s="1191"/>
      <c r="DG2759" s="1191"/>
      <c r="DH2759" s="1191"/>
      <c r="DI2759" s="1191"/>
      <c r="DJ2759" s="1191"/>
      <c r="DK2759" s="1191"/>
      <c r="DL2759" s="1191"/>
      <c r="DM2759" s="1191"/>
      <c r="DN2759" s="1191"/>
      <c r="DO2759" s="1191"/>
      <c r="DP2759" s="1191"/>
      <c r="DQ2759" s="1191"/>
      <c r="DR2759" s="1191"/>
      <c r="DS2759" s="1191"/>
      <c r="DT2759" s="1191"/>
      <c r="DU2759" s="1191"/>
      <c r="DV2759" s="1191"/>
      <c r="DW2759" s="1191"/>
      <c r="DX2759" s="1191"/>
      <c r="DY2759" s="1191"/>
      <c r="DZ2759" s="1191"/>
      <c r="EA2759" s="1191"/>
      <c r="EB2759" s="1191"/>
      <c r="EC2759" s="1191"/>
      <c r="ED2759" s="1191"/>
      <c r="EE2759" s="1191"/>
      <c r="EF2759" s="1191"/>
      <c r="EG2759" s="1191"/>
      <c r="EH2759" s="1191"/>
      <c r="EI2759" s="1191"/>
      <c r="EJ2759" s="1191"/>
      <c r="EK2759" s="1191"/>
      <c r="EL2759" s="1191"/>
      <c r="EM2759" s="1191"/>
    </row>
    <row r="2760" spans="1:143" s="1192" customFormat="1" ht="17.100000000000001" customHeight="1">
      <c r="A2760" s="1194"/>
      <c r="B2760" s="1194"/>
      <c r="C2760" s="1194"/>
      <c r="D2760" s="1194"/>
      <c r="E2760" s="1197"/>
      <c r="F2760" s="1197"/>
      <c r="G2760" s="1196"/>
      <c r="H2760" s="1195"/>
      <c r="I2760" s="1191"/>
      <c r="J2760" s="1191"/>
      <c r="K2760" s="1191"/>
      <c r="L2760" s="1191"/>
      <c r="M2760" s="1191"/>
      <c r="N2760" s="1191"/>
      <c r="O2760" s="1191"/>
      <c r="P2760" s="1191"/>
      <c r="Q2760" s="1191"/>
      <c r="R2760" s="1191"/>
      <c r="S2760" s="1191"/>
      <c r="T2760" s="1191"/>
      <c r="U2760" s="1191"/>
      <c r="V2760" s="1191"/>
      <c r="W2760" s="1191"/>
      <c r="X2760" s="1191"/>
      <c r="Y2760" s="1191"/>
      <c r="Z2760" s="1191"/>
      <c r="AA2760" s="1191"/>
      <c r="AB2760" s="1191"/>
      <c r="AC2760" s="1191"/>
      <c r="AD2760" s="1191"/>
      <c r="AE2760" s="1191"/>
      <c r="AF2760" s="1191"/>
      <c r="AG2760" s="1191"/>
      <c r="AH2760" s="1191"/>
      <c r="AI2760" s="1191"/>
      <c r="AJ2760" s="1191"/>
      <c r="AK2760" s="1191"/>
      <c r="AL2760" s="1191"/>
      <c r="AM2760" s="1191"/>
      <c r="AN2760" s="1191"/>
      <c r="AO2760" s="1191"/>
      <c r="AP2760" s="1191"/>
      <c r="AQ2760" s="1191"/>
      <c r="AR2760" s="1191"/>
      <c r="AS2760" s="1191"/>
      <c r="AT2760" s="1191"/>
      <c r="AU2760" s="1191"/>
      <c r="AV2760" s="1191"/>
      <c r="AW2760" s="1191"/>
      <c r="AX2760" s="1191"/>
      <c r="AY2760" s="1191"/>
      <c r="AZ2760" s="1191"/>
      <c r="BA2760" s="1191"/>
      <c r="BB2760" s="1191"/>
      <c r="BC2760" s="1191"/>
      <c r="BD2760" s="1191"/>
      <c r="BE2760" s="1191"/>
      <c r="BF2760" s="1191"/>
      <c r="BG2760" s="1191"/>
      <c r="BH2760" s="1191"/>
      <c r="BI2760" s="1191"/>
      <c r="BJ2760" s="1191"/>
      <c r="BK2760" s="1191"/>
      <c r="BL2760" s="1191"/>
      <c r="BM2760" s="1191"/>
      <c r="BN2760" s="1191"/>
      <c r="BO2760" s="1191"/>
      <c r="BP2760" s="1191"/>
      <c r="BQ2760" s="1191"/>
      <c r="BR2760" s="1191"/>
      <c r="BS2760" s="1191"/>
      <c r="BT2760" s="1191"/>
      <c r="BU2760" s="1191"/>
      <c r="BV2760" s="1191"/>
      <c r="BW2760" s="1191"/>
      <c r="BX2760" s="1191"/>
      <c r="BY2760" s="1191"/>
      <c r="BZ2760" s="1191"/>
      <c r="CA2760" s="1191"/>
      <c r="CB2760" s="1191"/>
      <c r="CC2760" s="1191"/>
      <c r="CD2760" s="1191"/>
      <c r="CE2760" s="1191"/>
      <c r="CF2760" s="1191"/>
      <c r="CG2760" s="1191"/>
      <c r="CH2760" s="1191"/>
      <c r="CI2760" s="1191"/>
      <c r="CJ2760" s="1191"/>
      <c r="CK2760" s="1191"/>
      <c r="CL2760" s="1191"/>
      <c r="CM2760" s="1191"/>
      <c r="CN2760" s="1191"/>
      <c r="CO2760" s="1191"/>
      <c r="CP2760" s="1191"/>
      <c r="CQ2760" s="1191"/>
      <c r="CR2760" s="1191"/>
      <c r="CS2760" s="1191"/>
      <c r="CT2760" s="1191"/>
      <c r="CU2760" s="1191"/>
      <c r="CV2760" s="1191"/>
      <c r="CW2760" s="1191"/>
      <c r="CX2760" s="1191"/>
      <c r="CY2760" s="1191"/>
      <c r="CZ2760" s="1191"/>
      <c r="DA2760" s="1191"/>
      <c r="DB2760" s="1191"/>
      <c r="DC2760" s="1191"/>
      <c r="DD2760" s="1191"/>
      <c r="DE2760" s="1191"/>
      <c r="DF2760" s="1191"/>
      <c r="DG2760" s="1191"/>
      <c r="DH2760" s="1191"/>
      <c r="DI2760" s="1191"/>
      <c r="DJ2760" s="1191"/>
      <c r="DK2760" s="1191"/>
      <c r="DL2760" s="1191"/>
      <c r="DM2760" s="1191"/>
      <c r="DN2760" s="1191"/>
      <c r="DO2760" s="1191"/>
      <c r="DP2760" s="1191"/>
      <c r="DQ2760" s="1191"/>
      <c r="DR2760" s="1191"/>
      <c r="DS2760" s="1191"/>
      <c r="DT2760" s="1191"/>
      <c r="DU2760" s="1191"/>
      <c r="DV2760" s="1191"/>
      <c r="DW2760" s="1191"/>
      <c r="DX2760" s="1191"/>
      <c r="DY2760" s="1191"/>
      <c r="DZ2760" s="1191"/>
      <c r="EA2760" s="1191"/>
      <c r="EB2760" s="1191"/>
      <c r="EC2760" s="1191"/>
      <c r="ED2760" s="1191"/>
      <c r="EE2760" s="1191"/>
      <c r="EF2760" s="1191"/>
      <c r="EG2760" s="1191"/>
      <c r="EH2760" s="1191"/>
      <c r="EI2760" s="1191"/>
      <c r="EJ2760" s="1191"/>
      <c r="EK2760" s="1191"/>
      <c r="EL2760" s="1191"/>
      <c r="EM2760" s="1191"/>
    </row>
    <row r="2761" spans="1:143" s="1192" customFormat="1" ht="17.100000000000001" customHeight="1">
      <c r="A2761" s="1194"/>
      <c r="B2761" s="1194"/>
      <c r="C2761" s="1194"/>
      <c r="D2761" s="1194"/>
      <c r="E2761" s="1196"/>
      <c r="F2761" s="1196"/>
      <c r="G2761" s="1196"/>
      <c r="H2761" s="1195"/>
      <c r="I2761" s="1191"/>
      <c r="J2761" s="1191"/>
      <c r="K2761" s="1191"/>
      <c r="L2761" s="1191"/>
      <c r="M2761" s="1191"/>
      <c r="N2761" s="1191"/>
      <c r="O2761" s="1191"/>
      <c r="P2761" s="1191"/>
      <c r="Q2761" s="1191"/>
      <c r="R2761" s="1191"/>
      <c r="S2761" s="1191"/>
      <c r="T2761" s="1191"/>
      <c r="U2761" s="1191"/>
      <c r="V2761" s="1191"/>
      <c r="W2761" s="1191"/>
      <c r="X2761" s="1191"/>
      <c r="Y2761" s="1191"/>
      <c r="Z2761" s="1191"/>
      <c r="AA2761" s="1191"/>
      <c r="AB2761" s="1191"/>
      <c r="AC2761" s="1191"/>
      <c r="AD2761" s="1191"/>
      <c r="AE2761" s="1191"/>
      <c r="AF2761" s="1191"/>
      <c r="AG2761" s="1191"/>
      <c r="AH2761" s="1191"/>
      <c r="AI2761" s="1191"/>
      <c r="AJ2761" s="1191"/>
      <c r="AK2761" s="1191"/>
      <c r="AL2761" s="1191"/>
      <c r="AM2761" s="1191"/>
      <c r="AN2761" s="1191"/>
      <c r="AO2761" s="1191"/>
      <c r="AP2761" s="1191"/>
      <c r="AQ2761" s="1191"/>
      <c r="AR2761" s="1191"/>
      <c r="AS2761" s="1191"/>
      <c r="AT2761" s="1191"/>
      <c r="AU2761" s="1191"/>
      <c r="AV2761" s="1191"/>
      <c r="AW2761" s="1191"/>
      <c r="AX2761" s="1191"/>
      <c r="AY2761" s="1191"/>
      <c r="AZ2761" s="1191"/>
      <c r="BA2761" s="1191"/>
      <c r="BB2761" s="1191"/>
      <c r="BC2761" s="1191"/>
      <c r="BD2761" s="1191"/>
      <c r="BE2761" s="1191"/>
      <c r="BF2761" s="1191"/>
      <c r="BG2761" s="1191"/>
      <c r="BH2761" s="1191"/>
      <c r="BI2761" s="1191"/>
      <c r="BJ2761" s="1191"/>
      <c r="BK2761" s="1191"/>
      <c r="BL2761" s="1191"/>
      <c r="BM2761" s="1191"/>
      <c r="BN2761" s="1191"/>
      <c r="BO2761" s="1191"/>
      <c r="BP2761" s="1191"/>
      <c r="BQ2761" s="1191"/>
      <c r="BR2761" s="1191"/>
      <c r="BS2761" s="1191"/>
      <c r="BT2761" s="1191"/>
      <c r="BU2761" s="1191"/>
      <c r="BV2761" s="1191"/>
      <c r="BW2761" s="1191"/>
      <c r="BX2761" s="1191"/>
      <c r="BY2761" s="1191"/>
      <c r="BZ2761" s="1191"/>
      <c r="CA2761" s="1191"/>
      <c r="CB2761" s="1191"/>
      <c r="CC2761" s="1191"/>
      <c r="CD2761" s="1191"/>
      <c r="CE2761" s="1191"/>
      <c r="CF2761" s="1191"/>
      <c r="CG2761" s="1191"/>
      <c r="CH2761" s="1191"/>
      <c r="CI2761" s="1191"/>
      <c r="CJ2761" s="1191"/>
      <c r="CK2761" s="1191"/>
      <c r="CL2761" s="1191"/>
      <c r="CM2761" s="1191"/>
      <c r="CN2761" s="1191"/>
      <c r="CO2761" s="1191"/>
      <c r="CP2761" s="1191"/>
      <c r="CQ2761" s="1191"/>
      <c r="CR2761" s="1191"/>
      <c r="CS2761" s="1191"/>
      <c r="CT2761" s="1191"/>
      <c r="CU2761" s="1191"/>
      <c r="CV2761" s="1191"/>
      <c r="CW2761" s="1191"/>
      <c r="CX2761" s="1191"/>
      <c r="CY2761" s="1191"/>
      <c r="CZ2761" s="1191"/>
      <c r="DA2761" s="1191"/>
      <c r="DB2761" s="1191"/>
      <c r="DC2761" s="1191"/>
      <c r="DD2761" s="1191"/>
      <c r="DE2761" s="1191"/>
      <c r="DF2761" s="1191"/>
      <c r="DG2761" s="1191"/>
      <c r="DH2761" s="1191"/>
      <c r="DI2761" s="1191"/>
      <c r="DJ2761" s="1191"/>
      <c r="DK2761" s="1191"/>
      <c r="DL2761" s="1191"/>
      <c r="DM2761" s="1191"/>
      <c r="DN2761" s="1191"/>
      <c r="DO2761" s="1191"/>
      <c r="DP2761" s="1191"/>
      <c r="DQ2761" s="1191"/>
      <c r="DR2761" s="1191"/>
      <c r="DS2761" s="1191"/>
      <c r="DT2761" s="1191"/>
      <c r="DU2761" s="1191"/>
      <c r="DV2761" s="1191"/>
      <c r="DW2761" s="1191"/>
      <c r="DX2761" s="1191"/>
      <c r="DY2761" s="1191"/>
      <c r="DZ2761" s="1191"/>
      <c r="EA2761" s="1191"/>
      <c r="EB2761" s="1191"/>
      <c r="EC2761" s="1191"/>
      <c r="ED2761" s="1191"/>
      <c r="EE2761" s="1191"/>
      <c r="EF2761" s="1191"/>
      <c r="EG2761" s="1191"/>
      <c r="EH2761" s="1191"/>
      <c r="EI2761" s="1191"/>
      <c r="EJ2761" s="1191"/>
      <c r="EK2761" s="1191"/>
      <c r="EL2761" s="1191"/>
      <c r="EM2761" s="1191"/>
    </row>
    <row r="2762" spans="1:143" s="1192" customFormat="1" ht="17.100000000000001" customHeight="1">
      <c r="A2762" s="1194"/>
      <c r="B2762" s="1194"/>
      <c r="C2762" s="1194"/>
      <c r="D2762" s="1194"/>
      <c r="E2762" s="1196"/>
      <c r="F2762" s="1195"/>
      <c r="G2762" s="1195"/>
      <c r="H2762" s="1195"/>
      <c r="I2762" s="1191"/>
      <c r="J2762" s="1191"/>
      <c r="K2762" s="1191"/>
      <c r="L2762" s="1191"/>
      <c r="M2762" s="1191"/>
      <c r="N2762" s="1191"/>
      <c r="O2762" s="1191"/>
      <c r="P2762" s="1191"/>
      <c r="Q2762" s="1191"/>
      <c r="R2762" s="1191"/>
      <c r="S2762" s="1191"/>
      <c r="T2762" s="1191"/>
      <c r="U2762" s="1191"/>
      <c r="V2762" s="1191"/>
      <c r="W2762" s="1191"/>
      <c r="X2762" s="1191"/>
      <c r="Y2762" s="1191"/>
      <c r="Z2762" s="1191"/>
      <c r="AA2762" s="1191"/>
      <c r="AB2762" s="1191"/>
      <c r="AC2762" s="1191"/>
      <c r="AD2762" s="1191"/>
      <c r="AE2762" s="1191"/>
      <c r="AF2762" s="1191"/>
      <c r="AG2762" s="1191"/>
      <c r="AH2762" s="1191"/>
      <c r="AI2762" s="1191"/>
      <c r="AJ2762" s="1191"/>
      <c r="AK2762" s="1191"/>
      <c r="AL2762" s="1191"/>
      <c r="AM2762" s="1191"/>
      <c r="AN2762" s="1191"/>
      <c r="AO2762" s="1191"/>
      <c r="AP2762" s="1191"/>
      <c r="AQ2762" s="1191"/>
      <c r="AR2762" s="1191"/>
      <c r="AS2762" s="1191"/>
      <c r="AT2762" s="1191"/>
      <c r="AU2762" s="1191"/>
      <c r="AV2762" s="1191"/>
      <c r="AW2762" s="1191"/>
      <c r="AX2762" s="1191"/>
      <c r="AY2762" s="1191"/>
      <c r="AZ2762" s="1191"/>
      <c r="BA2762" s="1191"/>
      <c r="BB2762" s="1191"/>
      <c r="BC2762" s="1191"/>
      <c r="BD2762" s="1191"/>
      <c r="BE2762" s="1191"/>
      <c r="BF2762" s="1191"/>
      <c r="BG2762" s="1191"/>
      <c r="BH2762" s="1191"/>
      <c r="BI2762" s="1191"/>
      <c r="BJ2762" s="1191"/>
      <c r="BK2762" s="1191"/>
      <c r="BL2762" s="1191"/>
      <c r="BM2762" s="1191"/>
      <c r="BN2762" s="1191"/>
      <c r="BO2762" s="1191"/>
      <c r="BP2762" s="1191"/>
      <c r="BQ2762" s="1191"/>
      <c r="BR2762" s="1191"/>
      <c r="BS2762" s="1191"/>
      <c r="BT2762" s="1191"/>
      <c r="BU2762" s="1191"/>
      <c r="BV2762" s="1191"/>
      <c r="BW2762" s="1191"/>
      <c r="BX2762" s="1191"/>
      <c r="BY2762" s="1191"/>
      <c r="BZ2762" s="1191"/>
      <c r="CA2762" s="1191"/>
      <c r="CB2762" s="1191"/>
      <c r="CC2762" s="1191"/>
      <c r="CD2762" s="1191"/>
      <c r="CE2762" s="1191"/>
      <c r="CF2762" s="1191"/>
      <c r="CG2762" s="1191"/>
      <c r="CH2762" s="1191"/>
      <c r="CI2762" s="1191"/>
      <c r="CJ2762" s="1191"/>
      <c r="CK2762" s="1191"/>
      <c r="CL2762" s="1191"/>
      <c r="CM2762" s="1191"/>
      <c r="CN2762" s="1191"/>
      <c r="CO2762" s="1191"/>
      <c r="CP2762" s="1191"/>
      <c r="CQ2762" s="1191"/>
      <c r="CR2762" s="1191"/>
      <c r="CS2762" s="1191"/>
      <c r="CT2762" s="1191"/>
      <c r="CU2762" s="1191"/>
      <c r="CV2762" s="1191"/>
      <c r="CW2762" s="1191"/>
      <c r="CX2762" s="1191"/>
      <c r="CY2762" s="1191"/>
      <c r="CZ2762" s="1191"/>
      <c r="DA2762" s="1191"/>
      <c r="DB2762" s="1191"/>
      <c r="DC2762" s="1191"/>
      <c r="DD2762" s="1191"/>
      <c r="DE2762" s="1191"/>
      <c r="DF2762" s="1191"/>
      <c r="DG2762" s="1191"/>
      <c r="DH2762" s="1191"/>
      <c r="DI2762" s="1191"/>
      <c r="DJ2762" s="1191"/>
      <c r="DK2762" s="1191"/>
      <c r="DL2762" s="1191"/>
      <c r="DM2762" s="1191"/>
      <c r="DN2762" s="1191"/>
      <c r="DO2762" s="1191"/>
      <c r="DP2762" s="1191"/>
      <c r="DQ2762" s="1191"/>
      <c r="DR2762" s="1191"/>
      <c r="DS2762" s="1191"/>
      <c r="DT2762" s="1191"/>
      <c r="DU2762" s="1191"/>
      <c r="DV2762" s="1191"/>
      <c r="DW2762" s="1191"/>
      <c r="DX2762" s="1191"/>
      <c r="DY2762" s="1191"/>
      <c r="DZ2762" s="1191"/>
      <c r="EA2762" s="1191"/>
      <c r="EB2762" s="1191"/>
      <c r="EC2762" s="1191"/>
      <c r="ED2762" s="1191"/>
      <c r="EE2762" s="1191"/>
      <c r="EF2762" s="1191"/>
      <c r="EG2762" s="1191"/>
      <c r="EH2762" s="1191"/>
      <c r="EI2762" s="1191"/>
      <c r="EJ2762" s="1191"/>
      <c r="EK2762" s="1191"/>
      <c r="EL2762" s="1191"/>
      <c r="EM2762" s="1191"/>
    </row>
    <row r="2763" spans="1:143" s="1192" customFormat="1" ht="17.100000000000001" customHeight="1">
      <c r="A2763" s="1194"/>
      <c r="B2763" s="1194"/>
      <c r="C2763" s="1194"/>
      <c r="D2763" s="1194"/>
      <c r="E2763" s="1194"/>
      <c r="I2763" s="1191"/>
      <c r="J2763" s="1191"/>
      <c r="K2763" s="1191"/>
      <c r="L2763" s="1191"/>
      <c r="M2763" s="1191"/>
      <c r="N2763" s="1191"/>
      <c r="O2763" s="1191"/>
      <c r="P2763" s="1191"/>
      <c r="Q2763" s="1191"/>
      <c r="R2763" s="1191"/>
      <c r="S2763" s="1191"/>
      <c r="T2763" s="1191"/>
      <c r="U2763" s="1191"/>
      <c r="V2763" s="1191"/>
      <c r="W2763" s="1191"/>
      <c r="X2763" s="1191"/>
      <c r="Y2763" s="1191"/>
      <c r="Z2763" s="1191"/>
      <c r="AA2763" s="1191"/>
      <c r="AB2763" s="1191"/>
      <c r="AC2763" s="1191"/>
      <c r="AD2763" s="1191"/>
      <c r="AE2763" s="1191"/>
      <c r="AF2763" s="1191"/>
      <c r="AG2763" s="1191"/>
      <c r="AH2763" s="1191"/>
      <c r="AI2763" s="1191"/>
      <c r="AJ2763" s="1191"/>
      <c r="AK2763" s="1191"/>
      <c r="AL2763" s="1191"/>
      <c r="AM2763" s="1191"/>
      <c r="AN2763" s="1191"/>
      <c r="AO2763" s="1191"/>
      <c r="AP2763" s="1191"/>
      <c r="AQ2763" s="1191"/>
      <c r="AR2763" s="1191"/>
      <c r="AS2763" s="1191"/>
      <c r="AT2763" s="1191"/>
      <c r="AU2763" s="1191"/>
      <c r="AV2763" s="1191"/>
      <c r="AW2763" s="1191"/>
      <c r="AX2763" s="1191"/>
      <c r="AY2763" s="1191"/>
      <c r="AZ2763" s="1191"/>
      <c r="BA2763" s="1191"/>
      <c r="BB2763" s="1191"/>
      <c r="BC2763" s="1191"/>
      <c r="BD2763" s="1191"/>
      <c r="BE2763" s="1191"/>
      <c r="BF2763" s="1191"/>
      <c r="BG2763" s="1191"/>
      <c r="BH2763" s="1191"/>
      <c r="BI2763" s="1191"/>
      <c r="BJ2763" s="1191"/>
      <c r="BK2763" s="1191"/>
      <c r="BL2763" s="1191"/>
      <c r="BM2763" s="1191"/>
      <c r="BN2763" s="1191"/>
      <c r="BO2763" s="1191"/>
      <c r="BP2763" s="1191"/>
      <c r="BQ2763" s="1191"/>
      <c r="BR2763" s="1191"/>
      <c r="BS2763" s="1191"/>
      <c r="BT2763" s="1191"/>
      <c r="BU2763" s="1191"/>
      <c r="BV2763" s="1191"/>
      <c r="BW2763" s="1191"/>
      <c r="BX2763" s="1191"/>
      <c r="BY2763" s="1191"/>
      <c r="BZ2763" s="1191"/>
      <c r="CA2763" s="1191"/>
      <c r="CB2763" s="1191"/>
      <c r="CC2763" s="1191"/>
      <c r="CD2763" s="1191"/>
      <c r="CE2763" s="1191"/>
      <c r="CF2763" s="1191"/>
      <c r="CG2763" s="1191"/>
      <c r="CH2763" s="1191"/>
      <c r="CI2763" s="1191"/>
      <c r="CJ2763" s="1191"/>
      <c r="CK2763" s="1191"/>
      <c r="CL2763" s="1191"/>
      <c r="CM2763" s="1191"/>
      <c r="CN2763" s="1191"/>
      <c r="CO2763" s="1191"/>
      <c r="CP2763" s="1191"/>
      <c r="CQ2763" s="1191"/>
      <c r="CR2763" s="1191"/>
      <c r="CS2763" s="1191"/>
      <c r="CT2763" s="1191"/>
      <c r="CU2763" s="1191"/>
      <c r="CV2763" s="1191"/>
      <c r="CW2763" s="1191"/>
      <c r="CX2763" s="1191"/>
      <c r="CY2763" s="1191"/>
      <c r="CZ2763" s="1191"/>
      <c r="DA2763" s="1191"/>
      <c r="DB2763" s="1191"/>
      <c r="DC2763" s="1191"/>
      <c r="DD2763" s="1191"/>
      <c r="DE2763" s="1191"/>
      <c r="DF2763" s="1191"/>
      <c r="DG2763" s="1191"/>
      <c r="DH2763" s="1191"/>
      <c r="DI2763" s="1191"/>
      <c r="DJ2763" s="1191"/>
      <c r="DK2763" s="1191"/>
      <c r="DL2763" s="1191"/>
      <c r="DM2763" s="1191"/>
      <c r="DN2763" s="1191"/>
      <c r="DO2763" s="1191"/>
      <c r="DP2763" s="1191"/>
      <c r="DQ2763" s="1191"/>
      <c r="DR2763" s="1191"/>
      <c r="DS2763" s="1191"/>
      <c r="DT2763" s="1191"/>
      <c r="DU2763" s="1191"/>
      <c r="DV2763" s="1191"/>
      <c r="DW2763" s="1191"/>
      <c r="DX2763" s="1191"/>
      <c r="DY2763" s="1191"/>
      <c r="DZ2763" s="1191"/>
      <c r="EA2763" s="1191"/>
      <c r="EB2763" s="1191"/>
      <c r="EC2763" s="1191"/>
      <c r="ED2763" s="1191"/>
      <c r="EE2763" s="1191"/>
      <c r="EF2763" s="1191"/>
      <c r="EG2763" s="1191"/>
      <c r="EH2763" s="1191"/>
      <c r="EI2763" s="1191"/>
      <c r="EJ2763" s="1191"/>
      <c r="EK2763" s="1191"/>
      <c r="EL2763" s="1191"/>
      <c r="EM2763" s="1191"/>
    </row>
    <row r="2764" spans="1:143" s="1192" customFormat="1">
      <c r="A2764" s="1194"/>
      <c r="B2764" s="1194"/>
      <c r="C2764" s="1194"/>
      <c r="D2764" s="1194"/>
      <c r="E2764" s="1194"/>
      <c r="I2764" s="1191"/>
      <c r="J2764" s="1191"/>
      <c r="K2764" s="1191"/>
      <c r="L2764" s="1191"/>
      <c r="M2764" s="1191"/>
      <c r="N2764" s="1191"/>
      <c r="O2764" s="1191"/>
      <c r="P2764" s="1191"/>
      <c r="Q2764" s="1191"/>
      <c r="R2764" s="1191"/>
      <c r="S2764" s="1191"/>
      <c r="T2764" s="1191"/>
      <c r="U2764" s="1191"/>
      <c r="V2764" s="1191"/>
      <c r="W2764" s="1191"/>
      <c r="X2764" s="1191"/>
      <c r="Y2764" s="1191"/>
      <c r="Z2764" s="1191"/>
      <c r="AA2764" s="1191"/>
      <c r="AB2764" s="1191"/>
      <c r="AC2764" s="1191"/>
      <c r="AD2764" s="1191"/>
      <c r="AE2764" s="1191"/>
      <c r="AF2764" s="1191"/>
      <c r="AG2764" s="1191"/>
      <c r="AH2764" s="1191"/>
      <c r="AI2764" s="1191"/>
      <c r="AJ2764" s="1191"/>
      <c r="AK2764" s="1191"/>
      <c r="AL2764" s="1191"/>
      <c r="AM2764" s="1191"/>
      <c r="AN2764" s="1191"/>
      <c r="AO2764" s="1191"/>
      <c r="AP2764" s="1191"/>
      <c r="AQ2764" s="1191"/>
      <c r="AR2764" s="1191"/>
      <c r="AS2764" s="1191"/>
      <c r="AT2764" s="1191"/>
      <c r="AU2764" s="1191"/>
      <c r="AV2764" s="1191"/>
      <c r="AW2764" s="1191"/>
      <c r="AX2764" s="1191"/>
      <c r="AY2764" s="1191"/>
      <c r="AZ2764" s="1191"/>
      <c r="BA2764" s="1191"/>
      <c r="BB2764" s="1191"/>
      <c r="BC2764" s="1191"/>
      <c r="BD2764" s="1191"/>
      <c r="BE2764" s="1191"/>
      <c r="BF2764" s="1191"/>
      <c r="BG2764" s="1191"/>
      <c r="BH2764" s="1191"/>
      <c r="BI2764" s="1191"/>
      <c r="BJ2764" s="1191"/>
      <c r="BK2764" s="1191"/>
      <c r="BL2764" s="1191"/>
      <c r="BM2764" s="1191"/>
      <c r="BN2764" s="1191"/>
      <c r="BO2764" s="1191"/>
      <c r="BP2764" s="1191"/>
      <c r="BQ2764" s="1191"/>
      <c r="BR2764" s="1191"/>
      <c r="BS2764" s="1191"/>
      <c r="BT2764" s="1191"/>
      <c r="BU2764" s="1191"/>
      <c r="BV2764" s="1191"/>
      <c r="BW2764" s="1191"/>
      <c r="BX2764" s="1191"/>
      <c r="BY2764" s="1191"/>
      <c r="BZ2764" s="1191"/>
      <c r="CA2764" s="1191"/>
      <c r="CB2764" s="1191"/>
      <c r="CC2764" s="1191"/>
      <c r="CD2764" s="1191"/>
      <c r="CE2764" s="1191"/>
      <c r="CF2764" s="1191"/>
      <c r="CG2764" s="1191"/>
      <c r="CH2764" s="1191"/>
      <c r="CI2764" s="1191"/>
      <c r="CJ2764" s="1191"/>
      <c r="CK2764" s="1191"/>
      <c r="CL2764" s="1191"/>
      <c r="CM2764" s="1191"/>
      <c r="CN2764" s="1191"/>
      <c r="CO2764" s="1191"/>
      <c r="CP2764" s="1191"/>
      <c r="CQ2764" s="1191"/>
      <c r="CR2764" s="1191"/>
      <c r="CS2764" s="1191"/>
      <c r="CT2764" s="1191"/>
      <c r="CU2764" s="1191"/>
      <c r="CV2764" s="1191"/>
      <c r="CW2764" s="1191"/>
      <c r="CX2764" s="1191"/>
      <c r="CY2764" s="1191"/>
      <c r="CZ2764" s="1191"/>
      <c r="DA2764" s="1191"/>
      <c r="DB2764" s="1191"/>
      <c r="DC2764" s="1191"/>
      <c r="DD2764" s="1191"/>
      <c r="DE2764" s="1191"/>
      <c r="DF2764" s="1191"/>
      <c r="DG2764" s="1191"/>
      <c r="DH2764" s="1191"/>
      <c r="DI2764" s="1191"/>
      <c r="DJ2764" s="1191"/>
      <c r="DK2764" s="1191"/>
      <c r="DL2764" s="1191"/>
      <c r="DM2764" s="1191"/>
      <c r="DN2764" s="1191"/>
      <c r="DO2764" s="1191"/>
      <c r="DP2764" s="1191"/>
      <c r="DQ2764" s="1191"/>
      <c r="DR2764" s="1191"/>
      <c r="DS2764" s="1191"/>
      <c r="DT2764" s="1191"/>
      <c r="DU2764" s="1191"/>
      <c r="DV2764" s="1191"/>
      <c r="DW2764" s="1191"/>
      <c r="DX2764" s="1191"/>
      <c r="DY2764" s="1191"/>
      <c r="DZ2764" s="1191"/>
      <c r="EA2764" s="1191"/>
      <c r="EB2764" s="1191"/>
      <c r="EC2764" s="1191"/>
      <c r="ED2764" s="1191"/>
      <c r="EE2764" s="1191"/>
      <c r="EF2764" s="1191"/>
      <c r="EG2764" s="1191"/>
      <c r="EH2764" s="1191"/>
      <c r="EI2764" s="1191"/>
      <c r="EJ2764" s="1191"/>
      <c r="EK2764" s="1191"/>
      <c r="EL2764" s="1191"/>
      <c r="EM2764" s="1191"/>
    </row>
    <row r="2765" spans="1:143" s="1192" customFormat="1">
      <c r="A2765" s="1194"/>
      <c r="B2765" s="1194"/>
      <c r="C2765" s="1194"/>
      <c r="D2765" s="1194"/>
      <c r="E2765" s="1194"/>
      <c r="I2765" s="1191"/>
      <c r="J2765" s="1191"/>
      <c r="K2765" s="1191"/>
      <c r="L2765" s="1191"/>
      <c r="M2765" s="1191"/>
      <c r="N2765" s="1191"/>
      <c r="O2765" s="1191"/>
      <c r="P2765" s="1191"/>
      <c r="Q2765" s="1191"/>
      <c r="R2765" s="1191"/>
      <c r="S2765" s="1191"/>
      <c r="T2765" s="1191"/>
      <c r="U2765" s="1191"/>
      <c r="V2765" s="1191"/>
      <c r="W2765" s="1191"/>
      <c r="X2765" s="1191"/>
      <c r="Y2765" s="1191"/>
      <c r="Z2765" s="1191"/>
      <c r="AA2765" s="1191"/>
      <c r="AB2765" s="1191"/>
      <c r="AC2765" s="1191"/>
      <c r="AD2765" s="1191"/>
      <c r="AE2765" s="1191"/>
      <c r="AF2765" s="1191"/>
      <c r="AG2765" s="1191"/>
      <c r="AH2765" s="1191"/>
      <c r="AI2765" s="1191"/>
      <c r="AJ2765" s="1191"/>
      <c r="AK2765" s="1191"/>
      <c r="AL2765" s="1191"/>
      <c r="AM2765" s="1191"/>
      <c r="AN2765" s="1191"/>
      <c r="AO2765" s="1191"/>
      <c r="AP2765" s="1191"/>
      <c r="AQ2765" s="1191"/>
      <c r="AR2765" s="1191"/>
      <c r="AS2765" s="1191"/>
      <c r="AT2765" s="1191"/>
      <c r="AU2765" s="1191"/>
      <c r="AV2765" s="1191"/>
      <c r="AW2765" s="1191"/>
      <c r="AX2765" s="1191"/>
      <c r="AY2765" s="1191"/>
      <c r="AZ2765" s="1191"/>
      <c r="BA2765" s="1191"/>
      <c r="BB2765" s="1191"/>
      <c r="BC2765" s="1191"/>
      <c r="BD2765" s="1191"/>
      <c r="BE2765" s="1191"/>
      <c r="BF2765" s="1191"/>
      <c r="BG2765" s="1191"/>
      <c r="BH2765" s="1191"/>
      <c r="BI2765" s="1191"/>
      <c r="BJ2765" s="1191"/>
      <c r="BK2765" s="1191"/>
      <c r="BL2765" s="1191"/>
      <c r="BM2765" s="1191"/>
      <c r="BN2765" s="1191"/>
      <c r="BO2765" s="1191"/>
      <c r="BP2765" s="1191"/>
      <c r="BQ2765" s="1191"/>
      <c r="BR2765" s="1191"/>
      <c r="BS2765" s="1191"/>
      <c r="BT2765" s="1191"/>
      <c r="BU2765" s="1191"/>
      <c r="BV2765" s="1191"/>
      <c r="BW2765" s="1191"/>
      <c r="BX2765" s="1191"/>
      <c r="BY2765" s="1191"/>
      <c r="BZ2765" s="1191"/>
      <c r="CA2765" s="1191"/>
      <c r="CB2765" s="1191"/>
      <c r="CC2765" s="1191"/>
      <c r="CD2765" s="1191"/>
      <c r="CE2765" s="1191"/>
      <c r="CF2765" s="1191"/>
      <c r="CG2765" s="1191"/>
      <c r="CH2765" s="1191"/>
      <c r="CI2765" s="1191"/>
      <c r="CJ2765" s="1191"/>
      <c r="CK2765" s="1191"/>
      <c r="CL2765" s="1191"/>
      <c r="CM2765" s="1191"/>
      <c r="CN2765" s="1191"/>
      <c r="CO2765" s="1191"/>
      <c r="CP2765" s="1191"/>
      <c r="CQ2765" s="1191"/>
      <c r="CR2765" s="1191"/>
      <c r="CS2765" s="1191"/>
      <c r="CT2765" s="1191"/>
      <c r="CU2765" s="1191"/>
      <c r="CV2765" s="1191"/>
      <c r="CW2765" s="1191"/>
      <c r="CX2765" s="1191"/>
      <c r="CY2765" s="1191"/>
      <c r="CZ2765" s="1191"/>
      <c r="DA2765" s="1191"/>
      <c r="DB2765" s="1191"/>
      <c r="DC2765" s="1191"/>
      <c r="DD2765" s="1191"/>
      <c r="DE2765" s="1191"/>
      <c r="DF2765" s="1191"/>
      <c r="DG2765" s="1191"/>
      <c r="DH2765" s="1191"/>
      <c r="DI2765" s="1191"/>
      <c r="DJ2765" s="1191"/>
      <c r="DK2765" s="1191"/>
      <c r="DL2765" s="1191"/>
      <c r="DM2765" s="1191"/>
      <c r="DN2765" s="1191"/>
      <c r="DO2765" s="1191"/>
      <c r="DP2765" s="1191"/>
      <c r="DQ2765" s="1191"/>
      <c r="DR2765" s="1191"/>
      <c r="DS2765" s="1191"/>
      <c r="DT2765" s="1191"/>
      <c r="DU2765" s="1191"/>
      <c r="DV2765" s="1191"/>
      <c r="DW2765" s="1191"/>
      <c r="DX2765" s="1191"/>
      <c r="DY2765" s="1191"/>
      <c r="DZ2765" s="1191"/>
      <c r="EA2765" s="1191"/>
      <c r="EB2765" s="1191"/>
      <c r="EC2765" s="1191"/>
      <c r="ED2765" s="1191"/>
      <c r="EE2765" s="1191"/>
      <c r="EF2765" s="1191"/>
      <c r="EG2765" s="1191"/>
      <c r="EH2765" s="1191"/>
      <c r="EI2765" s="1191"/>
      <c r="EJ2765" s="1191"/>
      <c r="EK2765" s="1191"/>
      <c r="EL2765" s="1191"/>
      <c r="EM2765" s="1191"/>
    </row>
    <row r="2766" spans="1:143" s="1192" customFormat="1">
      <c r="A2766" s="1191"/>
      <c r="B2766" s="1191"/>
      <c r="C2766" s="1193"/>
      <c r="D2766" s="1191"/>
      <c r="E2766" s="1191"/>
      <c r="I2766" s="1191"/>
      <c r="J2766" s="1191"/>
      <c r="K2766" s="1191"/>
      <c r="L2766" s="1191"/>
      <c r="M2766" s="1191"/>
      <c r="N2766" s="1191"/>
      <c r="O2766" s="1191"/>
      <c r="P2766" s="1191"/>
      <c r="Q2766" s="1191"/>
      <c r="R2766" s="1191"/>
      <c r="S2766" s="1191"/>
      <c r="T2766" s="1191"/>
      <c r="U2766" s="1191"/>
      <c r="V2766" s="1191"/>
      <c r="W2766" s="1191"/>
      <c r="X2766" s="1191"/>
      <c r="Y2766" s="1191"/>
      <c r="Z2766" s="1191"/>
      <c r="AA2766" s="1191"/>
      <c r="AB2766" s="1191"/>
      <c r="AC2766" s="1191"/>
      <c r="AD2766" s="1191"/>
      <c r="AE2766" s="1191"/>
      <c r="AF2766" s="1191"/>
      <c r="AG2766" s="1191"/>
      <c r="AH2766" s="1191"/>
      <c r="AI2766" s="1191"/>
      <c r="AJ2766" s="1191"/>
      <c r="AK2766" s="1191"/>
      <c r="AL2766" s="1191"/>
      <c r="AM2766" s="1191"/>
      <c r="AN2766" s="1191"/>
      <c r="AO2766" s="1191"/>
      <c r="AP2766" s="1191"/>
      <c r="AQ2766" s="1191"/>
      <c r="AR2766" s="1191"/>
      <c r="AS2766" s="1191"/>
      <c r="AT2766" s="1191"/>
      <c r="AU2766" s="1191"/>
      <c r="AV2766" s="1191"/>
      <c r="AW2766" s="1191"/>
      <c r="AX2766" s="1191"/>
      <c r="AY2766" s="1191"/>
      <c r="AZ2766" s="1191"/>
      <c r="BA2766" s="1191"/>
      <c r="BB2766" s="1191"/>
      <c r="BC2766" s="1191"/>
      <c r="BD2766" s="1191"/>
      <c r="BE2766" s="1191"/>
      <c r="BF2766" s="1191"/>
      <c r="BG2766" s="1191"/>
      <c r="BH2766" s="1191"/>
      <c r="BI2766" s="1191"/>
      <c r="BJ2766" s="1191"/>
      <c r="BK2766" s="1191"/>
      <c r="BL2766" s="1191"/>
      <c r="BM2766" s="1191"/>
      <c r="BN2766" s="1191"/>
      <c r="BO2766" s="1191"/>
      <c r="BP2766" s="1191"/>
      <c r="BQ2766" s="1191"/>
      <c r="BR2766" s="1191"/>
      <c r="BS2766" s="1191"/>
      <c r="BT2766" s="1191"/>
      <c r="BU2766" s="1191"/>
      <c r="BV2766" s="1191"/>
      <c r="BW2766" s="1191"/>
      <c r="BX2766" s="1191"/>
      <c r="BY2766" s="1191"/>
      <c r="BZ2766" s="1191"/>
      <c r="CA2766" s="1191"/>
      <c r="CB2766" s="1191"/>
      <c r="CC2766" s="1191"/>
      <c r="CD2766" s="1191"/>
      <c r="CE2766" s="1191"/>
      <c r="CF2766" s="1191"/>
      <c r="CG2766" s="1191"/>
      <c r="CH2766" s="1191"/>
      <c r="CI2766" s="1191"/>
      <c r="CJ2766" s="1191"/>
      <c r="CK2766" s="1191"/>
      <c r="CL2766" s="1191"/>
      <c r="CM2766" s="1191"/>
      <c r="CN2766" s="1191"/>
      <c r="CO2766" s="1191"/>
      <c r="CP2766" s="1191"/>
      <c r="CQ2766" s="1191"/>
      <c r="CR2766" s="1191"/>
      <c r="CS2766" s="1191"/>
      <c r="CT2766" s="1191"/>
      <c r="CU2766" s="1191"/>
      <c r="CV2766" s="1191"/>
      <c r="CW2766" s="1191"/>
      <c r="CX2766" s="1191"/>
      <c r="CY2766" s="1191"/>
      <c r="CZ2766" s="1191"/>
      <c r="DA2766" s="1191"/>
      <c r="DB2766" s="1191"/>
      <c r="DC2766" s="1191"/>
      <c r="DD2766" s="1191"/>
      <c r="DE2766" s="1191"/>
      <c r="DF2766" s="1191"/>
      <c r="DG2766" s="1191"/>
      <c r="DH2766" s="1191"/>
      <c r="DI2766" s="1191"/>
      <c r="DJ2766" s="1191"/>
      <c r="DK2766" s="1191"/>
      <c r="DL2766" s="1191"/>
      <c r="DM2766" s="1191"/>
      <c r="DN2766" s="1191"/>
      <c r="DO2766" s="1191"/>
      <c r="DP2766" s="1191"/>
      <c r="DQ2766" s="1191"/>
      <c r="DR2766" s="1191"/>
      <c r="DS2766" s="1191"/>
      <c r="DT2766" s="1191"/>
      <c r="DU2766" s="1191"/>
      <c r="DV2766" s="1191"/>
      <c r="DW2766" s="1191"/>
      <c r="DX2766" s="1191"/>
      <c r="DY2766" s="1191"/>
      <c r="DZ2766" s="1191"/>
      <c r="EA2766" s="1191"/>
      <c r="EB2766" s="1191"/>
      <c r="EC2766" s="1191"/>
      <c r="ED2766" s="1191"/>
      <c r="EE2766" s="1191"/>
      <c r="EF2766" s="1191"/>
      <c r="EG2766" s="1191"/>
      <c r="EH2766" s="1191"/>
      <c r="EI2766" s="1191"/>
      <c r="EJ2766" s="1191"/>
      <c r="EK2766" s="1191"/>
      <c r="EL2766" s="1191"/>
      <c r="EM2766" s="1191"/>
    </row>
    <row r="2768" spans="1:143" s="1192" customFormat="1">
      <c r="A2768" s="1191"/>
      <c r="B2768" s="1191"/>
      <c r="C2768" s="1193"/>
      <c r="D2768" s="1191"/>
      <c r="E2768" s="1191"/>
      <c r="I2768" s="1191"/>
      <c r="J2768" s="1191"/>
      <c r="K2768" s="1191"/>
      <c r="L2768" s="1191"/>
      <c r="M2768" s="1191"/>
      <c r="N2768" s="1191"/>
      <c r="O2768" s="1191"/>
      <c r="P2768" s="1191"/>
      <c r="Q2768" s="1191"/>
      <c r="R2768" s="1191"/>
      <c r="S2768" s="1191"/>
      <c r="T2768" s="1191"/>
      <c r="U2768" s="1191"/>
      <c r="V2768" s="1191"/>
      <c r="W2768" s="1191"/>
      <c r="X2768" s="1191"/>
      <c r="Y2768" s="1191"/>
      <c r="Z2768" s="1191"/>
      <c r="AA2768" s="1191"/>
      <c r="AB2768" s="1191"/>
      <c r="AC2768" s="1191"/>
      <c r="AD2768" s="1191"/>
      <c r="AE2768" s="1191"/>
      <c r="AF2768" s="1191"/>
      <c r="AG2768" s="1191"/>
      <c r="AH2768" s="1191"/>
      <c r="AI2768" s="1191"/>
      <c r="AJ2768" s="1191"/>
      <c r="AK2768" s="1191"/>
      <c r="AL2768" s="1191"/>
      <c r="AM2768" s="1191"/>
      <c r="AN2768" s="1191"/>
      <c r="AO2768" s="1191"/>
      <c r="AP2768" s="1191"/>
      <c r="AQ2768" s="1191"/>
      <c r="AR2768" s="1191"/>
      <c r="AS2768" s="1191"/>
      <c r="AT2768" s="1191"/>
      <c r="AU2768" s="1191"/>
      <c r="AV2768" s="1191"/>
      <c r="AW2768" s="1191"/>
      <c r="AX2768" s="1191"/>
      <c r="AY2768" s="1191"/>
      <c r="AZ2768" s="1191"/>
      <c r="BA2768" s="1191"/>
      <c r="BB2768" s="1191"/>
      <c r="BC2768" s="1191"/>
      <c r="BD2768" s="1191"/>
      <c r="BE2768" s="1191"/>
      <c r="BF2768" s="1191"/>
      <c r="BG2768" s="1191"/>
      <c r="BH2768" s="1191"/>
      <c r="BI2768" s="1191"/>
      <c r="BJ2768" s="1191"/>
      <c r="BK2768" s="1191"/>
      <c r="BL2768" s="1191"/>
      <c r="BM2768" s="1191"/>
      <c r="BN2768" s="1191"/>
      <c r="BO2768" s="1191"/>
      <c r="BP2768" s="1191"/>
      <c r="BQ2768" s="1191"/>
      <c r="BR2768" s="1191"/>
      <c r="BS2768" s="1191"/>
      <c r="BT2768" s="1191"/>
      <c r="BU2768" s="1191"/>
      <c r="BV2768" s="1191"/>
      <c r="BW2768" s="1191"/>
      <c r="BX2768" s="1191"/>
      <c r="BY2768" s="1191"/>
      <c r="BZ2768" s="1191"/>
      <c r="CA2768" s="1191"/>
      <c r="CB2768" s="1191"/>
      <c r="CC2768" s="1191"/>
      <c r="CD2768" s="1191"/>
      <c r="CE2768" s="1191"/>
      <c r="CF2768" s="1191"/>
      <c r="CG2768" s="1191"/>
      <c r="CH2768" s="1191"/>
      <c r="CI2768" s="1191"/>
      <c r="CJ2768" s="1191"/>
      <c r="CK2768" s="1191"/>
      <c r="CL2768" s="1191"/>
      <c r="CM2768" s="1191"/>
      <c r="CN2768" s="1191"/>
      <c r="CO2768" s="1191"/>
      <c r="CP2768" s="1191"/>
      <c r="CQ2768" s="1191"/>
      <c r="CR2768" s="1191"/>
      <c r="CS2768" s="1191"/>
      <c r="CT2768" s="1191"/>
      <c r="CU2768" s="1191"/>
      <c r="CV2768" s="1191"/>
      <c r="CW2768" s="1191"/>
      <c r="CX2768" s="1191"/>
      <c r="CY2768" s="1191"/>
      <c r="CZ2768" s="1191"/>
      <c r="DA2768" s="1191"/>
      <c r="DB2768" s="1191"/>
      <c r="DC2768" s="1191"/>
      <c r="DD2768" s="1191"/>
      <c r="DE2768" s="1191"/>
      <c r="DF2768" s="1191"/>
      <c r="DG2768" s="1191"/>
      <c r="DH2768" s="1191"/>
      <c r="DI2768" s="1191"/>
      <c r="DJ2768" s="1191"/>
      <c r="DK2768" s="1191"/>
      <c r="DL2768" s="1191"/>
      <c r="DM2768" s="1191"/>
      <c r="DN2768" s="1191"/>
      <c r="DO2768" s="1191"/>
      <c r="DP2768" s="1191"/>
      <c r="DQ2768" s="1191"/>
      <c r="DR2768" s="1191"/>
      <c r="DS2768" s="1191"/>
      <c r="DT2768" s="1191"/>
      <c r="DU2768" s="1191"/>
      <c r="DV2768" s="1191"/>
      <c r="DW2768" s="1191"/>
      <c r="DX2768" s="1191"/>
      <c r="DY2768" s="1191"/>
      <c r="DZ2768" s="1191"/>
      <c r="EA2768" s="1191"/>
      <c r="EB2768" s="1191"/>
      <c r="EC2768" s="1191"/>
      <c r="ED2768" s="1191"/>
      <c r="EE2768" s="1191"/>
      <c r="EF2768" s="1191"/>
      <c r="EG2768" s="1191"/>
      <c r="EH2768" s="1191"/>
      <c r="EI2768" s="1191"/>
      <c r="EJ2768" s="1191"/>
      <c r="EK2768" s="1191"/>
      <c r="EL2768" s="1191"/>
      <c r="EM2768" s="1191"/>
    </row>
    <row r="2770" spans="1:143" s="1192" customFormat="1">
      <c r="A2770" s="1191"/>
      <c r="B2770" s="1191"/>
      <c r="C2770" s="1193"/>
      <c r="D2770" s="1191"/>
      <c r="E2770" s="1191"/>
      <c r="I2770" s="1191"/>
      <c r="J2770" s="1191"/>
      <c r="K2770" s="1191"/>
      <c r="L2770" s="1191"/>
      <c r="M2770" s="1191"/>
      <c r="N2770" s="1191"/>
      <c r="O2770" s="1191"/>
      <c r="P2770" s="1191"/>
      <c r="Q2770" s="1191"/>
      <c r="R2770" s="1191"/>
      <c r="S2770" s="1191"/>
      <c r="T2770" s="1191"/>
      <c r="U2770" s="1191"/>
      <c r="V2770" s="1191"/>
      <c r="W2770" s="1191"/>
      <c r="X2770" s="1191"/>
      <c r="Y2770" s="1191"/>
      <c r="Z2770" s="1191"/>
      <c r="AA2770" s="1191"/>
      <c r="AB2770" s="1191"/>
      <c r="AC2770" s="1191"/>
      <c r="AD2770" s="1191"/>
      <c r="AE2770" s="1191"/>
      <c r="AF2770" s="1191"/>
      <c r="AG2770" s="1191"/>
      <c r="AH2770" s="1191"/>
      <c r="AI2770" s="1191"/>
      <c r="AJ2770" s="1191"/>
      <c r="AK2770" s="1191"/>
      <c r="AL2770" s="1191"/>
      <c r="AM2770" s="1191"/>
      <c r="AN2770" s="1191"/>
      <c r="AO2770" s="1191"/>
      <c r="AP2770" s="1191"/>
      <c r="AQ2770" s="1191"/>
      <c r="AR2770" s="1191"/>
      <c r="AS2770" s="1191"/>
      <c r="AT2770" s="1191"/>
      <c r="AU2770" s="1191"/>
      <c r="AV2770" s="1191"/>
      <c r="AW2770" s="1191"/>
      <c r="AX2770" s="1191"/>
      <c r="AY2770" s="1191"/>
      <c r="AZ2770" s="1191"/>
      <c r="BA2770" s="1191"/>
      <c r="BB2770" s="1191"/>
      <c r="BC2770" s="1191"/>
      <c r="BD2770" s="1191"/>
      <c r="BE2770" s="1191"/>
      <c r="BF2770" s="1191"/>
      <c r="BG2770" s="1191"/>
      <c r="BH2770" s="1191"/>
      <c r="BI2770" s="1191"/>
      <c r="BJ2770" s="1191"/>
      <c r="BK2770" s="1191"/>
      <c r="BL2770" s="1191"/>
      <c r="BM2770" s="1191"/>
      <c r="BN2770" s="1191"/>
      <c r="BO2770" s="1191"/>
      <c r="BP2770" s="1191"/>
      <c r="BQ2770" s="1191"/>
      <c r="BR2770" s="1191"/>
      <c r="BS2770" s="1191"/>
      <c r="BT2770" s="1191"/>
      <c r="BU2770" s="1191"/>
      <c r="BV2770" s="1191"/>
      <c r="BW2770" s="1191"/>
      <c r="BX2770" s="1191"/>
      <c r="BY2770" s="1191"/>
      <c r="BZ2770" s="1191"/>
      <c r="CA2770" s="1191"/>
      <c r="CB2770" s="1191"/>
      <c r="CC2770" s="1191"/>
      <c r="CD2770" s="1191"/>
      <c r="CE2770" s="1191"/>
      <c r="CF2770" s="1191"/>
      <c r="CG2770" s="1191"/>
      <c r="CH2770" s="1191"/>
      <c r="CI2770" s="1191"/>
      <c r="CJ2770" s="1191"/>
      <c r="CK2770" s="1191"/>
      <c r="CL2770" s="1191"/>
      <c r="CM2770" s="1191"/>
      <c r="CN2770" s="1191"/>
      <c r="CO2770" s="1191"/>
      <c r="CP2770" s="1191"/>
      <c r="CQ2770" s="1191"/>
      <c r="CR2770" s="1191"/>
      <c r="CS2770" s="1191"/>
      <c r="CT2770" s="1191"/>
      <c r="CU2770" s="1191"/>
      <c r="CV2770" s="1191"/>
      <c r="CW2770" s="1191"/>
      <c r="CX2770" s="1191"/>
      <c r="CY2770" s="1191"/>
      <c r="CZ2770" s="1191"/>
      <c r="DA2770" s="1191"/>
      <c r="DB2770" s="1191"/>
      <c r="DC2770" s="1191"/>
      <c r="DD2770" s="1191"/>
      <c r="DE2770" s="1191"/>
      <c r="DF2770" s="1191"/>
      <c r="DG2770" s="1191"/>
      <c r="DH2770" s="1191"/>
      <c r="DI2770" s="1191"/>
      <c r="DJ2770" s="1191"/>
      <c r="DK2770" s="1191"/>
      <c r="DL2770" s="1191"/>
      <c r="DM2770" s="1191"/>
      <c r="DN2770" s="1191"/>
      <c r="DO2770" s="1191"/>
      <c r="DP2770" s="1191"/>
      <c r="DQ2770" s="1191"/>
      <c r="DR2770" s="1191"/>
      <c r="DS2770" s="1191"/>
      <c r="DT2770" s="1191"/>
      <c r="DU2770" s="1191"/>
      <c r="DV2770" s="1191"/>
      <c r="DW2770" s="1191"/>
      <c r="DX2770" s="1191"/>
      <c r="DY2770" s="1191"/>
      <c r="DZ2770" s="1191"/>
      <c r="EA2770" s="1191"/>
      <c r="EB2770" s="1191"/>
      <c r="EC2770" s="1191"/>
      <c r="ED2770" s="1191"/>
      <c r="EE2770" s="1191"/>
      <c r="EF2770" s="1191"/>
      <c r="EG2770" s="1191"/>
      <c r="EH2770" s="1191"/>
      <c r="EI2770" s="1191"/>
      <c r="EJ2770" s="1191"/>
      <c r="EK2770" s="1191"/>
      <c r="EL2770" s="1191"/>
      <c r="EM2770" s="1191"/>
    </row>
    <row r="2772" spans="1:143" s="1192" customFormat="1">
      <c r="A2772" s="1191"/>
      <c r="B2772" s="1191"/>
      <c r="C2772" s="1193"/>
      <c r="D2772" s="1191"/>
      <c r="E2772" s="1191"/>
      <c r="I2772" s="1191"/>
      <c r="J2772" s="1191"/>
      <c r="K2772" s="1191"/>
      <c r="L2772" s="1191"/>
      <c r="M2772" s="1191"/>
      <c r="N2772" s="1191"/>
      <c r="O2772" s="1191"/>
      <c r="P2772" s="1191"/>
      <c r="Q2772" s="1191"/>
      <c r="R2772" s="1191"/>
      <c r="S2772" s="1191"/>
      <c r="T2772" s="1191"/>
      <c r="U2772" s="1191"/>
      <c r="V2772" s="1191"/>
      <c r="W2772" s="1191"/>
      <c r="X2772" s="1191"/>
      <c r="Y2772" s="1191"/>
      <c r="Z2772" s="1191"/>
      <c r="AA2772" s="1191"/>
      <c r="AB2772" s="1191"/>
      <c r="AC2772" s="1191"/>
      <c r="AD2772" s="1191"/>
      <c r="AE2772" s="1191"/>
      <c r="AF2772" s="1191"/>
      <c r="AG2772" s="1191"/>
      <c r="AH2772" s="1191"/>
      <c r="AI2772" s="1191"/>
      <c r="AJ2772" s="1191"/>
      <c r="AK2772" s="1191"/>
      <c r="AL2772" s="1191"/>
      <c r="AM2772" s="1191"/>
      <c r="AN2772" s="1191"/>
      <c r="AO2772" s="1191"/>
      <c r="AP2772" s="1191"/>
      <c r="AQ2772" s="1191"/>
      <c r="AR2772" s="1191"/>
      <c r="AS2772" s="1191"/>
      <c r="AT2772" s="1191"/>
      <c r="AU2772" s="1191"/>
      <c r="AV2772" s="1191"/>
      <c r="AW2772" s="1191"/>
      <c r="AX2772" s="1191"/>
      <c r="AY2772" s="1191"/>
      <c r="AZ2772" s="1191"/>
      <c r="BA2772" s="1191"/>
      <c r="BB2772" s="1191"/>
      <c r="BC2772" s="1191"/>
      <c r="BD2772" s="1191"/>
      <c r="BE2772" s="1191"/>
      <c r="BF2772" s="1191"/>
      <c r="BG2772" s="1191"/>
      <c r="BH2772" s="1191"/>
      <c r="BI2772" s="1191"/>
      <c r="BJ2772" s="1191"/>
      <c r="BK2772" s="1191"/>
      <c r="BL2772" s="1191"/>
      <c r="BM2772" s="1191"/>
      <c r="BN2772" s="1191"/>
      <c r="BO2772" s="1191"/>
      <c r="BP2772" s="1191"/>
      <c r="BQ2772" s="1191"/>
      <c r="BR2772" s="1191"/>
      <c r="BS2772" s="1191"/>
      <c r="BT2772" s="1191"/>
      <c r="BU2772" s="1191"/>
      <c r="BV2772" s="1191"/>
      <c r="BW2772" s="1191"/>
      <c r="BX2772" s="1191"/>
      <c r="BY2772" s="1191"/>
      <c r="BZ2772" s="1191"/>
      <c r="CA2772" s="1191"/>
      <c r="CB2772" s="1191"/>
      <c r="CC2772" s="1191"/>
      <c r="CD2772" s="1191"/>
      <c r="CE2772" s="1191"/>
      <c r="CF2772" s="1191"/>
      <c r="CG2772" s="1191"/>
      <c r="CH2772" s="1191"/>
      <c r="CI2772" s="1191"/>
      <c r="CJ2772" s="1191"/>
      <c r="CK2772" s="1191"/>
      <c r="CL2772" s="1191"/>
      <c r="CM2772" s="1191"/>
      <c r="CN2772" s="1191"/>
      <c r="CO2772" s="1191"/>
      <c r="CP2772" s="1191"/>
      <c r="CQ2772" s="1191"/>
      <c r="CR2772" s="1191"/>
      <c r="CS2772" s="1191"/>
      <c r="CT2772" s="1191"/>
      <c r="CU2772" s="1191"/>
      <c r="CV2772" s="1191"/>
      <c r="CW2772" s="1191"/>
      <c r="CX2772" s="1191"/>
      <c r="CY2772" s="1191"/>
      <c r="CZ2772" s="1191"/>
      <c r="DA2772" s="1191"/>
      <c r="DB2772" s="1191"/>
      <c r="DC2772" s="1191"/>
      <c r="DD2772" s="1191"/>
      <c r="DE2772" s="1191"/>
      <c r="DF2772" s="1191"/>
      <c r="DG2772" s="1191"/>
      <c r="DH2772" s="1191"/>
      <c r="DI2772" s="1191"/>
      <c r="DJ2772" s="1191"/>
      <c r="DK2772" s="1191"/>
      <c r="DL2772" s="1191"/>
      <c r="DM2772" s="1191"/>
      <c r="DN2772" s="1191"/>
      <c r="DO2772" s="1191"/>
      <c r="DP2772" s="1191"/>
      <c r="DQ2772" s="1191"/>
      <c r="DR2772" s="1191"/>
      <c r="DS2772" s="1191"/>
      <c r="DT2772" s="1191"/>
      <c r="DU2772" s="1191"/>
      <c r="DV2772" s="1191"/>
      <c r="DW2772" s="1191"/>
      <c r="DX2772" s="1191"/>
      <c r="DY2772" s="1191"/>
      <c r="DZ2772" s="1191"/>
      <c r="EA2772" s="1191"/>
      <c r="EB2772" s="1191"/>
      <c r="EC2772" s="1191"/>
      <c r="ED2772" s="1191"/>
      <c r="EE2772" s="1191"/>
      <c r="EF2772" s="1191"/>
      <c r="EG2772" s="1191"/>
      <c r="EH2772" s="1191"/>
      <c r="EI2772" s="1191"/>
      <c r="EJ2772" s="1191"/>
      <c r="EK2772" s="1191"/>
      <c r="EL2772" s="1191"/>
      <c r="EM2772" s="1191"/>
    </row>
    <row r="2774" spans="1:143">
      <c r="C2774" s="1193"/>
    </row>
    <row r="2776" spans="1:143">
      <c r="C2776" s="1193"/>
    </row>
    <row r="2778" spans="1:143">
      <c r="C2778" s="1193"/>
    </row>
    <row r="2780" spans="1:143">
      <c r="C2780" s="1193"/>
    </row>
    <row r="2782" spans="1:143">
      <c r="C2782" s="1193"/>
    </row>
  </sheetData>
  <mergeCells count="752">
    <mergeCell ref="C145:D145"/>
    <mergeCell ref="C146:D146"/>
    <mergeCell ref="C141:D141"/>
    <mergeCell ref="A1:H1"/>
    <mergeCell ref="B11:B13"/>
    <mergeCell ref="C11:D11"/>
    <mergeCell ref="C12:D12"/>
    <mergeCell ref="C13:D13"/>
    <mergeCell ref="C20:D20"/>
    <mergeCell ref="B72:B100"/>
    <mergeCell ref="C72:D72"/>
    <mergeCell ref="C73:D73"/>
    <mergeCell ref="C91:D91"/>
    <mergeCell ref="C94:D94"/>
    <mergeCell ref="C95:D95"/>
    <mergeCell ref="C74:D74"/>
    <mergeCell ref="C80:D80"/>
    <mergeCell ref="C90:D90"/>
    <mergeCell ref="C39:D39"/>
    <mergeCell ref="C40:D40"/>
    <mergeCell ref="C42:D42"/>
    <mergeCell ref="C43:D43"/>
    <mergeCell ref="C44:D44"/>
    <mergeCell ref="C47:D47"/>
    <mergeCell ref="C99:D99"/>
    <mergeCell ref="C102:D102"/>
    <mergeCell ref="C103:D103"/>
    <mergeCell ref="C48:D48"/>
    <mergeCell ref="C49:D49"/>
    <mergeCell ref="C56:D56"/>
    <mergeCell ref="C69:D69"/>
    <mergeCell ref="C140:D140"/>
    <mergeCell ref="C142:D142"/>
    <mergeCell ref="B149:B154"/>
    <mergeCell ref="C149:D149"/>
    <mergeCell ref="C150:D150"/>
    <mergeCell ref="C151:D151"/>
    <mergeCell ref="B185:B189"/>
    <mergeCell ref="C185:D185"/>
    <mergeCell ref="C186:D186"/>
    <mergeCell ref="C218:D218"/>
    <mergeCell ref="C156:D156"/>
    <mergeCell ref="C157:D157"/>
    <mergeCell ref="C160:D160"/>
    <mergeCell ref="C161:D161"/>
    <mergeCell ref="C162:D162"/>
    <mergeCell ref="C168:D168"/>
    <mergeCell ref="C169:D169"/>
    <mergeCell ref="C180:D180"/>
    <mergeCell ref="C219:D219"/>
    <mergeCell ref="C225:D225"/>
    <mergeCell ref="C239:D239"/>
    <mergeCell ref="C240:D240"/>
    <mergeCell ref="C241:D241"/>
    <mergeCell ref="C250:D250"/>
    <mergeCell ref="C251:D251"/>
    <mergeCell ref="C252:D252"/>
    <mergeCell ref="C258:D258"/>
    <mergeCell ref="C263:D263"/>
    <mergeCell ref="C264:D264"/>
    <mergeCell ref="C270:D270"/>
    <mergeCell ref="C276:D276"/>
    <mergeCell ref="C277:D277"/>
    <mergeCell ref="C278:D278"/>
    <mergeCell ref="C282:D282"/>
    <mergeCell ref="C285:D285"/>
    <mergeCell ref="C286:D286"/>
    <mergeCell ref="C296:D296"/>
    <mergeCell ref="C306:D306"/>
    <mergeCell ref="C307:D307"/>
    <mergeCell ref="C308:D308"/>
    <mergeCell ref="C311:D311"/>
    <mergeCell ref="B318:B321"/>
    <mergeCell ref="C318:D318"/>
    <mergeCell ref="C319:D319"/>
    <mergeCell ref="C320:D320"/>
    <mergeCell ref="C323:D323"/>
    <mergeCell ref="C325:D325"/>
    <mergeCell ref="C327:D327"/>
    <mergeCell ref="C328:D328"/>
    <mergeCell ref="C329:D329"/>
    <mergeCell ref="C336:D336"/>
    <mergeCell ref="C337:D337"/>
    <mergeCell ref="C362:D362"/>
    <mergeCell ref="C365:D365"/>
    <mergeCell ref="C368:D368"/>
    <mergeCell ref="C369:D369"/>
    <mergeCell ref="C385:D385"/>
    <mergeCell ref="C398:D398"/>
    <mergeCell ref="C399:D399"/>
    <mergeCell ref="C402:D402"/>
    <mergeCell ref="C403:D403"/>
    <mergeCell ref="B406:B408"/>
    <mergeCell ref="C406:D406"/>
    <mergeCell ref="C407:D407"/>
    <mergeCell ref="C410:D410"/>
    <mergeCell ref="C411:D411"/>
    <mergeCell ref="B414:B420"/>
    <mergeCell ref="C414:D414"/>
    <mergeCell ref="C415:D415"/>
    <mergeCell ref="C418:D418"/>
    <mergeCell ref="C419:D419"/>
    <mergeCell ref="C452:D452"/>
    <mergeCell ref="C453:D453"/>
    <mergeCell ref="C455:D455"/>
    <mergeCell ref="C422:D422"/>
    <mergeCell ref="C423:D423"/>
    <mergeCell ref="C424:D424"/>
    <mergeCell ref="C425:D425"/>
    <mergeCell ref="C428:D428"/>
    <mergeCell ref="C430:D430"/>
    <mergeCell ref="C431:D431"/>
    <mergeCell ref="C435:D435"/>
    <mergeCell ref="C436:D436"/>
    <mergeCell ref="C437:D437"/>
    <mergeCell ref="C444:D444"/>
    <mergeCell ref="C449:D449"/>
    <mergeCell ref="C456:D456"/>
    <mergeCell ref="C460:D460"/>
    <mergeCell ref="C461:D461"/>
    <mergeCell ref="C462:D462"/>
    <mergeCell ref="C468:D468"/>
    <mergeCell ref="C471:D471"/>
    <mergeCell ref="C490:D490"/>
    <mergeCell ref="C491:D491"/>
    <mergeCell ref="C492:D492"/>
    <mergeCell ref="C495:D495"/>
    <mergeCell ref="C496:D496"/>
    <mergeCell ref="C497:D497"/>
    <mergeCell ref="C504:D504"/>
    <mergeCell ref="C505:D505"/>
    <mergeCell ref="C514:D514"/>
    <mergeCell ref="C517:D517"/>
    <mergeCell ref="C536:D536"/>
    <mergeCell ref="C537:D537"/>
    <mergeCell ref="C542:D542"/>
    <mergeCell ref="C543:D543"/>
    <mergeCell ref="C544:D544"/>
    <mergeCell ref="C557:D557"/>
    <mergeCell ref="C560:D560"/>
    <mergeCell ref="C561:D561"/>
    <mergeCell ref="C568:D568"/>
    <mergeCell ref="C569:D569"/>
    <mergeCell ref="C572:D572"/>
    <mergeCell ref="C573:D573"/>
    <mergeCell ref="C579:D579"/>
    <mergeCell ref="C580:D580"/>
    <mergeCell ref="C581:D581"/>
    <mergeCell ref="C589:D589"/>
    <mergeCell ref="C608:D608"/>
    <mergeCell ref="C610:D610"/>
    <mergeCell ref="C611:D611"/>
    <mergeCell ref="C612:D612"/>
    <mergeCell ref="C615:D615"/>
    <mergeCell ref="C616:D616"/>
    <mergeCell ref="C619:D619"/>
    <mergeCell ref="C620:D620"/>
    <mergeCell ref="C621:D621"/>
    <mergeCell ref="C629:D629"/>
    <mergeCell ref="C644:D644"/>
    <mergeCell ref="C647:D647"/>
    <mergeCell ref="C654:D654"/>
    <mergeCell ref="C655:D655"/>
    <mergeCell ref="B658:B660"/>
    <mergeCell ref="C658:D658"/>
    <mergeCell ref="C659:D659"/>
    <mergeCell ref="C662:D662"/>
    <mergeCell ref="C663:D663"/>
    <mergeCell ref="B665:B667"/>
    <mergeCell ref="C665:D665"/>
    <mergeCell ref="C666:D666"/>
    <mergeCell ref="B671:B679"/>
    <mergeCell ref="C671:D671"/>
    <mergeCell ref="C672:D672"/>
    <mergeCell ref="C673:D673"/>
    <mergeCell ref="C687:D687"/>
    <mergeCell ref="C693:D693"/>
    <mergeCell ref="C694:D694"/>
    <mergeCell ref="C704:D704"/>
    <mergeCell ref="C705:D705"/>
    <mergeCell ref="C715:D715"/>
    <mergeCell ref="C716:D716"/>
    <mergeCell ref="B719:B726"/>
    <mergeCell ref="C719:D719"/>
    <mergeCell ref="C720:D720"/>
    <mergeCell ref="C721:D721"/>
    <mergeCell ref="C724:D724"/>
    <mergeCell ref="C725:D725"/>
    <mergeCell ref="B728:B739"/>
    <mergeCell ref="C728:D728"/>
    <mergeCell ref="C729:D729"/>
    <mergeCell ref="C730:D730"/>
    <mergeCell ref="C733:D733"/>
    <mergeCell ref="C739:D739"/>
    <mergeCell ref="C777:D777"/>
    <mergeCell ref="C778:D778"/>
    <mergeCell ref="C779:D779"/>
    <mergeCell ref="C785:D785"/>
    <mergeCell ref="B791:B795"/>
    <mergeCell ref="C791:D791"/>
    <mergeCell ref="C792:D792"/>
    <mergeCell ref="C793:D793"/>
    <mergeCell ref="C801:D801"/>
    <mergeCell ref="C805:D805"/>
    <mergeCell ref="C809:D809"/>
    <mergeCell ref="C810:D810"/>
    <mergeCell ref="C811:D811"/>
    <mergeCell ref="C814:D814"/>
    <mergeCell ref="C821:D821"/>
    <mergeCell ref="C823:D823"/>
    <mergeCell ref="C824:D824"/>
    <mergeCell ref="C825:D825"/>
    <mergeCell ref="C828:D828"/>
    <mergeCell ref="C829:D829"/>
    <mergeCell ref="C830:D830"/>
    <mergeCell ref="C838:D838"/>
    <mergeCell ref="C863:D863"/>
    <mergeCell ref="C867:D867"/>
    <mergeCell ref="C911:D911"/>
    <mergeCell ref="C912:D912"/>
    <mergeCell ref="B916:B928"/>
    <mergeCell ref="C921:D921"/>
    <mergeCell ref="C931:D931"/>
    <mergeCell ref="C932:D932"/>
    <mergeCell ref="B935:B939"/>
    <mergeCell ref="C935:D935"/>
    <mergeCell ref="C936:D936"/>
    <mergeCell ref="C937:D937"/>
    <mergeCell ref="C942:D942"/>
    <mergeCell ref="C946:D946"/>
    <mergeCell ref="C947:D947"/>
    <mergeCell ref="C948:D948"/>
    <mergeCell ref="C953:D953"/>
    <mergeCell ref="C963:D963"/>
    <mergeCell ref="C967:D967"/>
    <mergeCell ref="C1005:D1005"/>
    <mergeCell ref="C1006:D1006"/>
    <mergeCell ref="C1013:D1013"/>
    <mergeCell ref="B1019:B1028"/>
    <mergeCell ref="C1019:D1019"/>
    <mergeCell ref="C1020:D1020"/>
    <mergeCell ref="C1021:D1021"/>
    <mergeCell ref="C1024:D1024"/>
    <mergeCell ref="C1030:D1030"/>
    <mergeCell ref="C1031:D1031"/>
    <mergeCell ref="C1034:D1034"/>
    <mergeCell ref="C1035:D1035"/>
    <mergeCell ref="C1036:D1036"/>
    <mergeCell ref="C1042:D1042"/>
    <mergeCell ref="C1050:D1050"/>
    <mergeCell ref="A1052:A1053"/>
    <mergeCell ref="C1053:D1053"/>
    <mergeCell ref="C1054:D1054"/>
    <mergeCell ref="C1055:D1055"/>
    <mergeCell ref="C1063:D1063"/>
    <mergeCell ref="C1078:D1078"/>
    <mergeCell ref="C1083:D1083"/>
    <mergeCell ref="C1085:D1085"/>
    <mergeCell ref="C1086:D1086"/>
    <mergeCell ref="C1152:D1152"/>
    <mergeCell ref="C1153:D1153"/>
    <mergeCell ref="C1170:D1170"/>
    <mergeCell ref="C1171:D1171"/>
    <mergeCell ref="C1174:D1174"/>
    <mergeCell ref="C1191:D1191"/>
    <mergeCell ref="C1192:D1192"/>
    <mergeCell ref="C1193:D1193"/>
    <mergeCell ref="C1199:D1199"/>
    <mergeCell ref="C1200:D1200"/>
    <mergeCell ref="B1202:B1204"/>
    <mergeCell ref="C1202:D1202"/>
    <mergeCell ref="C1203:D1203"/>
    <mergeCell ref="B1206:B1212"/>
    <mergeCell ref="C1206:D1206"/>
    <mergeCell ref="C1207:D1207"/>
    <mergeCell ref="C1209:D1209"/>
    <mergeCell ref="C1210:D1210"/>
    <mergeCell ref="C1211:D1211"/>
    <mergeCell ref="B1214:B1216"/>
    <mergeCell ref="C1214:D1214"/>
    <mergeCell ref="C1215:D1215"/>
    <mergeCell ref="C1218:D1218"/>
    <mergeCell ref="C1219:D1219"/>
    <mergeCell ref="C1221:D1221"/>
    <mergeCell ref="C1222:D1222"/>
    <mergeCell ref="C1223:D1223"/>
    <mergeCell ref="B1226:B1228"/>
    <mergeCell ref="C1226:D1226"/>
    <mergeCell ref="C1227:D1227"/>
    <mergeCell ref="B1258:B1260"/>
    <mergeCell ref="C1258:D1258"/>
    <mergeCell ref="C1259:D1259"/>
    <mergeCell ref="C1229:D1229"/>
    <mergeCell ref="C1230:D1230"/>
    <mergeCell ref="C1233:D1233"/>
    <mergeCell ref="C1234:D1234"/>
    <mergeCell ref="C1235:D1235"/>
    <mergeCell ref="C1240:D1240"/>
    <mergeCell ref="C1272:D1272"/>
    <mergeCell ref="C1273:D1273"/>
    <mergeCell ref="C1247:D1247"/>
    <mergeCell ref="C1248:D1248"/>
    <mergeCell ref="C1253:D1253"/>
    <mergeCell ref="C1254:D1254"/>
    <mergeCell ref="B1262:B1264"/>
    <mergeCell ref="C1262:D1262"/>
    <mergeCell ref="C1263:D1263"/>
    <mergeCell ref="C1267:D1267"/>
    <mergeCell ref="C1268:D1268"/>
    <mergeCell ref="C1269:D1269"/>
    <mergeCell ref="B1277:B1283"/>
    <mergeCell ref="C1277:D1277"/>
    <mergeCell ref="C1278:D1278"/>
    <mergeCell ref="C1280:D1280"/>
    <mergeCell ref="C1281:D1281"/>
    <mergeCell ref="C1282:D1282"/>
    <mergeCell ref="C1285:D1285"/>
    <mergeCell ref="C1286:D1286"/>
    <mergeCell ref="C1287:D1287"/>
    <mergeCell ref="C1297:D1297"/>
    <mergeCell ref="B1312:B1315"/>
    <mergeCell ref="C1314:D1314"/>
    <mergeCell ref="C1317:D1317"/>
    <mergeCell ref="C1318:D1318"/>
    <mergeCell ref="C1321:D1321"/>
    <mergeCell ref="C1322:D1322"/>
    <mergeCell ref="C1324:D1324"/>
    <mergeCell ref="C1325:D1325"/>
    <mergeCell ref="B1328:B1343"/>
    <mergeCell ref="C1328:D1328"/>
    <mergeCell ref="C1329:D1329"/>
    <mergeCell ref="C1330:D1330"/>
    <mergeCell ref="C1336:D1336"/>
    <mergeCell ref="C1342:D1342"/>
    <mergeCell ref="C1345:D1345"/>
    <mergeCell ref="C1346:D1346"/>
    <mergeCell ref="C1347:D1347"/>
    <mergeCell ref="C1350:D1350"/>
    <mergeCell ref="C1351:D1351"/>
    <mergeCell ref="C1352:D1352"/>
    <mergeCell ref="C1361:D1361"/>
    <mergeCell ref="C1367:D1367"/>
    <mergeCell ref="C1370:D1370"/>
    <mergeCell ref="C1371:D1371"/>
    <mergeCell ref="C1372:D1372"/>
    <mergeCell ref="C1382:D1382"/>
    <mergeCell ref="C1402:D1402"/>
    <mergeCell ref="C1405:D1405"/>
    <mergeCell ref="C1409:D1409"/>
    <mergeCell ref="C1427:D1427"/>
    <mergeCell ref="C1428:D1428"/>
    <mergeCell ref="C1432:D1432"/>
    <mergeCell ref="C1433:D1433"/>
    <mergeCell ref="C1434:D1434"/>
    <mergeCell ref="C1444:D1444"/>
    <mergeCell ref="C1458:D1458"/>
    <mergeCell ref="C1461:D1461"/>
    <mergeCell ref="C1508:D1508"/>
    <mergeCell ref="C1509:D1509"/>
    <mergeCell ref="C1515:D1515"/>
    <mergeCell ref="C1519:D1519"/>
    <mergeCell ref="C1520:D1520"/>
    <mergeCell ref="C1521:D1521"/>
    <mergeCell ref="C1531:D1531"/>
    <mergeCell ref="C1550:D1550"/>
    <mergeCell ref="C1553:D1553"/>
    <mergeCell ref="C1559:D1559"/>
    <mergeCell ref="C1560:D1560"/>
    <mergeCell ref="C1567:D1567"/>
    <mergeCell ref="C1573:D1573"/>
    <mergeCell ref="C1574:D1574"/>
    <mergeCell ref="C1575:D1575"/>
    <mergeCell ref="C1581:D1581"/>
    <mergeCell ref="C1587:D1587"/>
    <mergeCell ref="C1606:D1606"/>
    <mergeCell ref="C1607:D1607"/>
    <mergeCell ref="C1600:D1600"/>
    <mergeCell ref="C1601:D1601"/>
    <mergeCell ref="C1602:D1602"/>
    <mergeCell ref="C1608:D1608"/>
    <mergeCell ref="C1620:D1620"/>
    <mergeCell ref="C1630:D1630"/>
    <mergeCell ref="C1638:D1638"/>
    <mergeCell ref="C1643:D1643"/>
    <mergeCell ref="C1656:D1656"/>
    <mergeCell ref="C1657:D1657"/>
    <mergeCell ref="B1665:B1675"/>
    <mergeCell ref="C1665:D1665"/>
    <mergeCell ref="C1666:D1666"/>
    <mergeCell ref="C1667:D1667"/>
    <mergeCell ref="C1671:D1671"/>
    <mergeCell ref="C1674:D1674"/>
    <mergeCell ref="B1677:B1680"/>
    <mergeCell ref="C1677:D1677"/>
    <mergeCell ref="C1678:D1678"/>
    <mergeCell ref="C1679:D1679"/>
    <mergeCell ref="C1681:D1681"/>
    <mergeCell ref="C1682:D1682"/>
    <mergeCell ref="C1686:D1686"/>
    <mergeCell ref="C1687:D1687"/>
    <mergeCell ref="C1692:D1692"/>
    <mergeCell ref="C1693:D1693"/>
    <mergeCell ref="C1694:D1694"/>
    <mergeCell ref="C1697:D1697"/>
    <mergeCell ref="C1701:D1701"/>
    <mergeCell ref="C1702:D1702"/>
    <mergeCell ref="C1707:D1707"/>
    <mergeCell ref="C1708:D1708"/>
    <mergeCell ref="C1711:D1711"/>
    <mergeCell ref="C1712:D1712"/>
    <mergeCell ref="C1713:D1713"/>
    <mergeCell ref="C1716:D1716"/>
    <mergeCell ref="C1719:D1719"/>
    <mergeCell ref="C1720:D1720"/>
    <mergeCell ref="C1723:D1723"/>
    <mergeCell ref="C1724:D1724"/>
    <mergeCell ref="B1727:B1729"/>
    <mergeCell ref="C1727:D1727"/>
    <mergeCell ref="C1728:D1728"/>
    <mergeCell ref="C1731:D1731"/>
    <mergeCell ref="C1732:D1732"/>
    <mergeCell ref="C1734:D1734"/>
    <mergeCell ref="B1735:B1737"/>
    <mergeCell ref="C1735:D1735"/>
    <mergeCell ref="C1736:D1736"/>
    <mergeCell ref="C1739:D1739"/>
    <mergeCell ref="C1740:D1740"/>
    <mergeCell ref="B1741:B1745"/>
    <mergeCell ref="C1741:D1741"/>
    <mergeCell ref="C1744:D1744"/>
    <mergeCell ref="C1747:D1747"/>
    <mergeCell ref="C1748:D1748"/>
    <mergeCell ref="C1751:D1751"/>
    <mergeCell ref="C1752:D1752"/>
    <mergeCell ref="C1753:D1753"/>
    <mergeCell ref="B1756:B1758"/>
    <mergeCell ref="C1756:D1756"/>
    <mergeCell ref="C1757:D1757"/>
    <mergeCell ref="C1760:D1760"/>
    <mergeCell ref="C1761:D1761"/>
    <mergeCell ref="C1762:D1762"/>
    <mergeCell ref="C1767:D1767"/>
    <mergeCell ref="B1769:B1771"/>
    <mergeCell ref="C1769:D1769"/>
    <mergeCell ref="C1770:D1770"/>
    <mergeCell ref="B1773:B1776"/>
    <mergeCell ref="C1773:D1773"/>
    <mergeCell ref="C1774:D1774"/>
    <mergeCell ref="C1775:D1775"/>
    <mergeCell ref="C1778:D1778"/>
    <mergeCell ref="C1779:D1779"/>
    <mergeCell ref="C1780:D1780"/>
    <mergeCell ref="C1786:D1786"/>
    <mergeCell ref="C1793:D1793"/>
    <mergeCell ref="C1794:D1794"/>
    <mergeCell ref="C1795:D1795"/>
    <mergeCell ref="C1798:D1798"/>
    <mergeCell ref="C1790:D1790"/>
    <mergeCell ref="C1800:D1800"/>
    <mergeCell ref="C1801:D1801"/>
    <mergeCell ref="C1804:D1804"/>
    <mergeCell ref="C1805:D1805"/>
    <mergeCell ref="C1810:D1810"/>
    <mergeCell ref="C1811:D1811"/>
    <mergeCell ref="C1812:D1812"/>
    <mergeCell ref="C1816:D1816"/>
    <mergeCell ref="B1821:B1827"/>
    <mergeCell ref="C1821:D1821"/>
    <mergeCell ref="C1822:D1822"/>
    <mergeCell ref="C1823:D1823"/>
    <mergeCell ref="C1825:D1825"/>
    <mergeCell ref="C1826:D1826"/>
    <mergeCell ref="B1829:B1831"/>
    <mergeCell ref="C1829:D1829"/>
    <mergeCell ref="C1830:D1830"/>
    <mergeCell ref="B1832:B1834"/>
    <mergeCell ref="C1832:D1832"/>
    <mergeCell ref="C1833:D1833"/>
    <mergeCell ref="C1836:D1836"/>
    <mergeCell ref="C1837:D1837"/>
    <mergeCell ref="C1838:D1838"/>
    <mergeCell ref="C1848:D1848"/>
    <mergeCell ref="C1872:D1872"/>
    <mergeCell ref="C1875:D1875"/>
    <mergeCell ref="C1878:D1878"/>
    <mergeCell ref="C1879:D1879"/>
    <mergeCell ref="C1883:D1883"/>
    <mergeCell ref="C1884:D1884"/>
    <mergeCell ref="C1911:D1911"/>
    <mergeCell ref="C1912:D1912"/>
    <mergeCell ref="C1902:D1902"/>
    <mergeCell ref="C1903:D1903"/>
    <mergeCell ref="C1907:D1907"/>
    <mergeCell ref="C1916:D1916"/>
    <mergeCell ref="C1917:D1917"/>
    <mergeCell ref="C1921:D1921"/>
    <mergeCell ref="C1922:D1922"/>
    <mergeCell ref="B1925:B1927"/>
    <mergeCell ref="C1925:D1925"/>
    <mergeCell ref="C1926:D1926"/>
    <mergeCell ref="C1929:D1929"/>
    <mergeCell ref="C1930:D1930"/>
    <mergeCell ref="C1931:D1931"/>
    <mergeCell ref="C1935:D1935"/>
    <mergeCell ref="C1936:D1936"/>
    <mergeCell ref="C1939:D1939"/>
    <mergeCell ref="C1940:D1940"/>
    <mergeCell ref="C1941:D1941"/>
    <mergeCell ref="C1946:D1946"/>
    <mergeCell ref="C1954:D1954"/>
    <mergeCell ref="C2019:D2019"/>
    <mergeCell ref="C2020:D2020"/>
    <mergeCell ref="C2027:D2027"/>
    <mergeCell ref="B2034:B2036"/>
    <mergeCell ref="C2034:D2034"/>
    <mergeCell ref="C2035:D2035"/>
    <mergeCell ref="C2041:D2041"/>
    <mergeCell ref="C2042:D2042"/>
    <mergeCell ref="C2045:D2045"/>
    <mergeCell ref="C2046:D2046"/>
    <mergeCell ref="C2047:D2047"/>
    <mergeCell ref="C2055:D2055"/>
    <mergeCell ref="C2076:D2076"/>
    <mergeCell ref="C2080:D2080"/>
    <mergeCell ref="C2123:D2123"/>
    <mergeCell ref="C2124:D2124"/>
    <mergeCell ref="C2130:D2130"/>
    <mergeCell ref="B2134:B2137"/>
    <mergeCell ref="C2134:D2134"/>
    <mergeCell ref="C2135:D2135"/>
    <mergeCell ref="C2143:D2143"/>
    <mergeCell ref="C2162:D2162"/>
    <mergeCell ref="C2163:D2163"/>
    <mergeCell ref="C2164:D2164"/>
    <mergeCell ref="C2169:D2169"/>
    <mergeCell ref="C2170:D2170"/>
    <mergeCell ref="C2171:D2171"/>
    <mergeCell ref="C2180:D2180"/>
    <mergeCell ref="B2185:B2190"/>
    <mergeCell ref="C2189:D2189"/>
    <mergeCell ref="B2192:B2194"/>
    <mergeCell ref="C2192:D2192"/>
    <mergeCell ref="C2193:D2193"/>
    <mergeCell ref="C2216:D2216"/>
    <mergeCell ref="C2217:D2217"/>
    <mergeCell ref="C2218:D2218"/>
    <mergeCell ref="C2227:D2227"/>
    <mergeCell ref="B2233:B2239"/>
    <mergeCell ref="C2238:D2238"/>
    <mergeCell ref="C2240:D2240"/>
    <mergeCell ref="C2241:D2241"/>
    <mergeCell ref="C2242:D2242"/>
    <mergeCell ref="C2245:D2245"/>
    <mergeCell ref="C2246:D2246"/>
    <mergeCell ref="B2249:B2251"/>
    <mergeCell ref="C2249:D2249"/>
    <mergeCell ref="C2250:D2250"/>
    <mergeCell ref="C2254:D2254"/>
    <mergeCell ref="C2255:D2255"/>
    <mergeCell ref="C2256:D2256"/>
    <mergeCell ref="C2260:D2260"/>
    <mergeCell ref="C2261:D2261"/>
    <mergeCell ref="C2264:D2264"/>
    <mergeCell ref="C2280:D2280"/>
    <mergeCell ref="C2281:D2281"/>
    <mergeCell ref="C2299:D2299"/>
    <mergeCell ref="C2300:D2300"/>
    <mergeCell ref="C2301:D2301"/>
    <mergeCell ref="C2305:D2305"/>
    <mergeCell ref="C2306:D2306"/>
    <mergeCell ref="C2311:D2311"/>
    <mergeCell ref="C2312:D2312"/>
    <mergeCell ref="C2313:D2313"/>
    <mergeCell ref="C2321:D2321"/>
    <mergeCell ref="C2338:D2338"/>
    <mergeCell ref="C2341:D2341"/>
    <mergeCell ref="C2342:D2342"/>
    <mergeCell ref="C2343:D2343"/>
    <mergeCell ref="C2345:D2345"/>
    <mergeCell ref="C2346:D2346"/>
    <mergeCell ref="C2352:D2352"/>
    <mergeCell ref="C2353:D2353"/>
    <mergeCell ref="C2354:D2354"/>
    <mergeCell ref="B2359:B2361"/>
    <mergeCell ref="C2359:D2359"/>
    <mergeCell ref="C2360:D2360"/>
    <mergeCell ref="C2362:D2362"/>
    <mergeCell ref="C2363:D2363"/>
    <mergeCell ref="C2366:D2366"/>
    <mergeCell ref="C2367:D2367"/>
    <mergeCell ref="C2373:D2373"/>
    <mergeCell ref="C2378:D2378"/>
    <mergeCell ref="C2368:D2368"/>
    <mergeCell ref="C2381:D2381"/>
    <mergeCell ref="C2382:D2382"/>
    <mergeCell ref="C2383:D2383"/>
    <mergeCell ref="C2387:D2387"/>
    <mergeCell ref="C2388:D2388"/>
    <mergeCell ref="B2391:B2393"/>
    <mergeCell ref="C2391:D2391"/>
    <mergeCell ref="C2392:D2392"/>
    <mergeCell ref="B2395:B2405"/>
    <mergeCell ref="C2395:D2395"/>
    <mergeCell ref="C2396:D2396"/>
    <mergeCell ref="C2397:D2397"/>
    <mergeCell ref="C2402:D2402"/>
    <mergeCell ref="C2406:D2406"/>
    <mergeCell ref="C2407:D2407"/>
    <mergeCell ref="C2408:D2408"/>
    <mergeCell ref="B2411:B2419"/>
    <mergeCell ref="C2411:D2411"/>
    <mergeCell ref="C2412:D2412"/>
    <mergeCell ref="C2413:D2413"/>
    <mergeCell ref="C2418:D2418"/>
    <mergeCell ref="B2422:B2431"/>
    <mergeCell ref="C2422:D2422"/>
    <mergeCell ref="C2423:D2423"/>
    <mergeCell ref="C2424:D2424"/>
    <mergeCell ref="C2429:D2429"/>
    <mergeCell ref="C2433:D2433"/>
    <mergeCell ref="C2434:D2434"/>
    <mergeCell ref="C2435:D2435"/>
    <mergeCell ref="C2440:D2440"/>
    <mergeCell ref="B2444:B2456"/>
    <mergeCell ref="C2444:D2444"/>
    <mergeCell ref="C2445:D2445"/>
    <mergeCell ref="C2446:D2446"/>
    <mergeCell ref="C2452:D2452"/>
    <mergeCell ref="C2457:D2457"/>
    <mergeCell ref="C2458:D2458"/>
    <mergeCell ref="C2460:D2460"/>
    <mergeCell ref="C2461:D2461"/>
    <mergeCell ref="C2462:D2462"/>
    <mergeCell ref="C2467:D2467"/>
    <mergeCell ref="C2468:D2468"/>
    <mergeCell ref="C2469:D2469"/>
    <mergeCell ref="C2472:D2472"/>
    <mergeCell ref="C2476:D2476"/>
    <mergeCell ref="C2480:D2480"/>
    <mergeCell ref="C2481:D2481"/>
    <mergeCell ref="B2485:B2488"/>
    <mergeCell ref="C2485:D2485"/>
    <mergeCell ref="C2486:D2486"/>
    <mergeCell ref="C2489:D2489"/>
    <mergeCell ref="C2490:D2490"/>
    <mergeCell ref="C2491:D2491"/>
    <mergeCell ref="C2564:D2564"/>
    <mergeCell ref="C2569:D2569"/>
    <mergeCell ref="C2551:D2551"/>
    <mergeCell ref="C2552:D2552"/>
    <mergeCell ref="C2553:D2553"/>
    <mergeCell ref="C2558:D2558"/>
    <mergeCell ref="B2494:B2496"/>
    <mergeCell ref="C2494:D2494"/>
    <mergeCell ref="C2495:D2495"/>
    <mergeCell ref="C2498:D2498"/>
    <mergeCell ref="C2499:D2499"/>
    <mergeCell ref="C2500:D2500"/>
    <mergeCell ref="C2538:D2538"/>
    <mergeCell ref="C2546:D2546"/>
    <mergeCell ref="C2503:D2503"/>
    <mergeCell ref="C2504:D2504"/>
    <mergeCell ref="C2509:D2509"/>
    <mergeCell ref="C2510:D2510"/>
    <mergeCell ref="C2518:D2518"/>
    <mergeCell ref="C2527:D2527"/>
    <mergeCell ref="C2528:D2528"/>
    <mergeCell ref="C2529:D2529"/>
    <mergeCell ref="C2532:D2532"/>
    <mergeCell ref="C2533:D2533"/>
    <mergeCell ref="B2522:B2526"/>
    <mergeCell ref="C2522:D2522"/>
    <mergeCell ref="C2523:D2523"/>
    <mergeCell ref="C2542:D2542"/>
    <mergeCell ref="C2543:D2543"/>
    <mergeCell ref="C2541:D2541"/>
    <mergeCell ref="B2557:B2559"/>
    <mergeCell ref="C2557:D2557"/>
    <mergeCell ref="C2563:D2563"/>
    <mergeCell ref="C2537:D2537"/>
    <mergeCell ref="C2589:D2589"/>
    <mergeCell ref="C2590:D2590"/>
    <mergeCell ref="C2591:D2591"/>
    <mergeCell ref="B2572:B2577"/>
    <mergeCell ref="C2572:D2572"/>
    <mergeCell ref="C2573:D2573"/>
    <mergeCell ref="C2574:D2574"/>
    <mergeCell ref="C2577:D2577"/>
    <mergeCell ref="C2582:D2582"/>
    <mergeCell ref="C2584:D2584"/>
    <mergeCell ref="C2585:D2585"/>
    <mergeCell ref="C2586:D2586"/>
    <mergeCell ref="C2596:D2596"/>
    <mergeCell ref="C2600:D2600"/>
    <mergeCell ref="C2605:D2605"/>
    <mergeCell ref="C2627:D2627"/>
    <mergeCell ref="C2628:D2628"/>
    <mergeCell ref="C2635:D2635"/>
    <mergeCell ref="C2636:D2636"/>
    <mergeCell ref="B2643:B2645"/>
    <mergeCell ref="C2643:D2643"/>
    <mergeCell ref="C2644:D2644"/>
    <mergeCell ref="C2647:D2647"/>
    <mergeCell ref="C2648:D2648"/>
    <mergeCell ref="C2649:D2649"/>
    <mergeCell ref="C2657:D2657"/>
    <mergeCell ref="C2676:D2676"/>
    <mergeCell ref="C2679:D2679"/>
    <mergeCell ref="C2680:D2680"/>
    <mergeCell ref="C2685:D2685"/>
    <mergeCell ref="C2686:D2686"/>
    <mergeCell ref="C2687:D2687"/>
    <mergeCell ref="C2690:D2690"/>
    <mergeCell ref="C2694:D2694"/>
    <mergeCell ref="B2698:B2699"/>
    <mergeCell ref="C2698:D2698"/>
    <mergeCell ref="C2699:D2699"/>
    <mergeCell ref="C2701:D2701"/>
    <mergeCell ref="C2702:D2702"/>
    <mergeCell ref="C2705:D2705"/>
    <mergeCell ref="C2706:D2706"/>
    <mergeCell ref="C2709:D2709"/>
    <mergeCell ref="C2710:D2710"/>
    <mergeCell ref="C2711:D2711"/>
    <mergeCell ref="C2715:D2715"/>
    <mergeCell ref="C2719:D2719"/>
    <mergeCell ref="C2723:D2723"/>
    <mergeCell ref="C2724:D2724"/>
    <mergeCell ref="C2728:D2728"/>
    <mergeCell ref="C2729:D2729"/>
    <mergeCell ref="B2733:B2734"/>
    <mergeCell ref="C2733:D2733"/>
    <mergeCell ref="C2734:D2734"/>
    <mergeCell ref="C2737:D2737"/>
    <mergeCell ref="C2738:D2738"/>
    <mergeCell ref="A2751:D2751"/>
    <mergeCell ref="A2740:D2740"/>
    <mergeCell ref="A2741:D2741"/>
    <mergeCell ref="A2742:D2742"/>
    <mergeCell ref="A2743:D2743"/>
    <mergeCell ref="A2744:D2744"/>
    <mergeCell ref="A2745:D2745"/>
    <mergeCell ref="A2752:D2752"/>
    <mergeCell ref="A2753:D2753"/>
    <mergeCell ref="A2754:D2754"/>
    <mergeCell ref="A2755:D2755"/>
    <mergeCell ref="A2756:D2756"/>
    <mergeCell ref="A2746:D2746"/>
    <mergeCell ref="A2747:D2747"/>
    <mergeCell ref="A2748:D2748"/>
    <mergeCell ref="A2749:D2749"/>
    <mergeCell ref="A2750:D2750"/>
  </mergeCells>
  <pageMargins left="0.70866141732283472" right="0.70866141732283472" top="0.74803149606299213" bottom="0.74803149606299213" header="0.31496062992125984" footer="0.31496062992125984"/>
  <pageSetup paperSize="9" scale="85" fitToHeight="0" orientation="landscape" horizontalDpi="300" verticalDpi="300" r:id="rId1"/>
  <headerFooter>
    <oddFooter>Strona &amp;P z &amp;N</oddFooter>
  </headerFooter>
  <rowBreaks count="22" manualBreakCount="22">
    <brk id="325" max="7" man="1"/>
    <brk id="451" max="7" man="1"/>
    <brk id="559" max="7" man="1"/>
    <brk id="686" max="7" man="1"/>
    <brk id="944" max="7" man="1"/>
    <brk id="1051" max="7" man="1"/>
    <brk id="1082" max="7" man="1"/>
    <brk id="1204" max="7" man="1"/>
    <brk id="1271" max="7" man="1"/>
    <brk id="1726" max="7" man="1"/>
    <brk id="1758" max="7" man="1"/>
    <brk id="1785" max="7" man="1"/>
    <brk id="1834" max="7" man="1"/>
    <brk id="2079" max="7" man="1"/>
    <brk id="2142" max="7" man="1"/>
    <brk id="2251" max="7" man="1"/>
    <brk id="2409" max="7" man="1"/>
    <brk id="2520" max="7" man="1"/>
    <brk id="2545" max="7" man="1"/>
    <brk id="2599" max="7" man="1"/>
    <brk id="2640" max="7" man="1"/>
    <brk id="2675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79"/>
  <sheetViews>
    <sheetView view="pageBreakPreview" zoomScale="110" zoomScaleNormal="130" zoomScaleSheetLayoutView="110" workbookViewId="0">
      <pane xSplit="3" ySplit="2" topLeftCell="D3" activePane="bottomRight" state="frozen"/>
      <selection activeCell="C749" sqref="C749"/>
      <selection pane="topRight" activeCell="C749" sqref="C749"/>
      <selection pane="bottomLeft" activeCell="C749" sqref="C749"/>
      <selection pane="bottomRight" activeCell="C749" sqref="C749"/>
    </sheetView>
  </sheetViews>
  <sheetFormatPr defaultColWidth="9.140625" defaultRowHeight="12.75"/>
  <cols>
    <col min="1" max="1" width="7.7109375" style="3344" customWidth="1"/>
    <col min="2" max="2" width="8.85546875" style="3344" bestFit="1" customWidth="1"/>
    <col min="3" max="3" width="10.5703125" style="3344" customWidth="1"/>
    <col min="4" max="4" width="41.85546875" style="3344" customWidth="1"/>
    <col min="5" max="5" width="16.7109375" style="3344" customWidth="1"/>
    <col min="6" max="8" width="13.7109375" style="3344" customWidth="1"/>
    <col min="9" max="9" width="12.28515625" style="3345" customWidth="1"/>
    <col min="10" max="16384" width="9.140625" style="3344"/>
  </cols>
  <sheetData>
    <row r="1" spans="1:12" ht="35.25" customHeight="1">
      <c r="A1" s="5457" t="s">
        <v>1095</v>
      </c>
      <c r="B1" s="5457"/>
      <c r="C1" s="5457"/>
      <c r="D1" s="5457"/>
      <c r="E1" s="5457"/>
      <c r="F1" s="5457"/>
      <c r="G1" s="5457"/>
      <c r="H1" s="5457"/>
    </row>
    <row r="2" spans="1:12" ht="18.75" customHeight="1" thickBot="1">
      <c r="A2" s="5458" t="s">
        <v>1094</v>
      </c>
      <c r="B2" s="5458"/>
      <c r="C2" s="5458"/>
      <c r="D2" s="5458"/>
      <c r="E2" s="5458"/>
      <c r="F2" s="5458"/>
      <c r="H2" s="3381" t="s">
        <v>1</v>
      </c>
    </row>
    <row r="3" spans="1:12" ht="48" customHeight="1" thickBot="1">
      <c r="A3" s="3380" t="s">
        <v>2</v>
      </c>
      <c r="B3" s="3380" t="s">
        <v>1085</v>
      </c>
      <c r="C3" s="3380" t="s">
        <v>5</v>
      </c>
      <c r="D3" s="3380" t="s">
        <v>1093</v>
      </c>
      <c r="E3" s="422" t="s">
        <v>6</v>
      </c>
      <c r="F3" s="422" t="s">
        <v>7</v>
      </c>
      <c r="G3" s="422" t="s">
        <v>8</v>
      </c>
      <c r="H3" s="422" t="s">
        <v>1092</v>
      </c>
    </row>
    <row r="4" spans="1:12" ht="10.5" customHeight="1" thickBot="1">
      <c r="A4" s="3379" t="s">
        <v>10</v>
      </c>
      <c r="B4" s="3379" t="s">
        <v>11</v>
      </c>
      <c r="C4" s="3379" t="s">
        <v>12</v>
      </c>
      <c r="D4" s="3379" t="s">
        <v>13</v>
      </c>
      <c r="E4" s="3379" t="s">
        <v>14</v>
      </c>
      <c r="F4" s="3379" t="s">
        <v>15</v>
      </c>
      <c r="G4" s="3379" t="s">
        <v>16</v>
      </c>
      <c r="H4" s="3379" t="s">
        <v>17</v>
      </c>
    </row>
    <row r="5" spans="1:12" ht="23.25" customHeight="1">
      <c r="A5" s="5459" t="s">
        <v>18</v>
      </c>
      <c r="B5" s="5461" t="s">
        <v>19</v>
      </c>
      <c r="C5" s="5461"/>
      <c r="D5" s="5461"/>
      <c r="E5" s="3378">
        <f>SUM(E6,E9)</f>
        <v>3585000</v>
      </c>
      <c r="F5" s="3378">
        <f>SUM(F6,F9)</f>
        <v>3595593</v>
      </c>
      <c r="G5" s="3377">
        <f>SUM(G6,G9)</f>
        <v>3595590.46</v>
      </c>
      <c r="H5" s="3376">
        <f t="shared" ref="H5:H21" si="0">G5/F5</f>
        <v>0.99999929357966821</v>
      </c>
    </row>
    <row r="6" spans="1:12" s="3345" customFormat="1" hidden="1">
      <c r="A6" s="5460"/>
      <c r="B6" s="5462" t="s">
        <v>1072</v>
      </c>
      <c r="C6" s="5465" t="s">
        <v>783</v>
      </c>
      <c r="D6" s="5465"/>
      <c r="E6" s="3363">
        <f>SUM(E7:E8)</f>
        <v>0</v>
      </c>
      <c r="F6" s="3363">
        <f>SUM(F7:F8)</f>
        <v>0</v>
      </c>
      <c r="G6" s="3362">
        <f>SUM(G7:G8)</f>
        <v>0</v>
      </c>
      <c r="H6" s="3374" t="e">
        <f t="shared" si="0"/>
        <v>#DIV/0!</v>
      </c>
      <c r="J6" s="3344"/>
      <c r="K6" s="3344"/>
      <c r="L6" s="3344"/>
    </row>
    <row r="7" spans="1:12" s="3345" customFormat="1" hidden="1">
      <c r="A7" s="5460"/>
      <c r="B7" s="5463"/>
      <c r="C7" s="3371" t="s">
        <v>1088</v>
      </c>
      <c r="D7" s="3375"/>
      <c r="E7" s="3369">
        <v>0</v>
      </c>
      <c r="F7" s="3369"/>
      <c r="G7" s="3368"/>
      <c r="H7" s="3372" t="e">
        <f t="shared" si="0"/>
        <v>#DIV/0!</v>
      </c>
      <c r="J7" s="3344"/>
      <c r="K7" s="3344"/>
      <c r="L7" s="3344"/>
    </row>
    <row r="8" spans="1:12" s="3345" customFormat="1" hidden="1">
      <c r="A8" s="5460"/>
      <c r="B8" s="5464"/>
      <c r="C8" s="3371" t="s">
        <v>1091</v>
      </c>
      <c r="D8" s="3375"/>
      <c r="E8" s="3369">
        <v>0</v>
      </c>
      <c r="F8" s="3369"/>
      <c r="G8" s="3368"/>
      <c r="H8" s="3372" t="e">
        <f t="shared" si="0"/>
        <v>#DIV/0!</v>
      </c>
      <c r="J8" s="3344"/>
      <c r="K8" s="3344"/>
      <c r="L8" s="3344"/>
    </row>
    <row r="9" spans="1:12" s="3345" customFormat="1">
      <c r="A9" s="5460"/>
      <c r="B9" s="5466" t="s">
        <v>48</v>
      </c>
      <c r="C9" s="5465" t="s">
        <v>49</v>
      </c>
      <c r="D9" s="5465"/>
      <c r="E9" s="3363">
        <f>SUM(E10)</f>
        <v>3585000</v>
      </c>
      <c r="F9" s="3363">
        <f>SUM(F10)</f>
        <v>3595593</v>
      </c>
      <c r="G9" s="3362">
        <f>SUM(G10)</f>
        <v>3595590.46</v>
      </c>
      <c r="H9" s="3374">
        <f t="shared" si="0"/>
        <v>0.99999929357966821</v>
      </c>
      <c r="J9" s="3344"/>
      <c r="K9" s="3344"/>
      <c r="L9" s="3344"/>
    </row>
    <row r="10" spans="1:12" s="3345" customFormat="1">
      <c r="A10" s="5460"/>
      <c r="B10" s="5466"/>
      <c r="C10" s="3371" t="s">
        <v>161</v>
      </c>
      <c r="D10" s="3373"/>
      <c r="E10" s="3369">
        <v>3585000</v>
      </c>
      <c r="F10" s="3369">
        <v>3595593</v>
      </c>
      <c r="G10" s="3368">
        <v>3595590.46</v>
      </c>
      <c r="H10" s="3372">
        <f t="shared" si="0"/>
        <v>0.99999929357966821</v>
      </c>
      <c r="J10" s="3344"/>
      <c r="K10" s="3344"/>
      <c r="L10" s="3344"/>
    </row>
    <row r="11" spans="1:12" s="3345" customFormat="1" ht="23.25" customHeight="1">
      <c r="A11" s="5467" t="s">
        <v>1064</v>
      </c>
      <c r="B11" s="5469" t="s">
        <v>82</v>
      </c>
      <c r="C11" s="5469"/>
      <c r="D11" s="5469"/>
      <c r="E11" s="3366">
        <f>SUM(E12,E14)</f>
        <v>52158000</v>
      </c>
      <c r="F11" s="3366">
        <f>SUM(F12,F14)</f>
        <v>63290658</v>
      </c>
      <c r="G11" s="3365">
        <f>SUM(G12,G14)</f>
        <v>63290656.519999996</v>
      </c>
      <c r="H11" s="3364">
        <f t="shared" si="0"/>
        <v>0.99999997661582218</v>
      </c>
      <c r="J11" s="3344"/>
      <c r="K11" s="3344"/>
      <c r="L11" s="3344"/>
    </row>
    <row r="12" spans="1:12" s="3345" customFormat="1">
      <c r="A12" s="5468"/>
      <c r="B12" s="5466" t="s">
        <v>1059</v>
      </c>
      <c r="C12" s="5465" t="s">
        <v>101</v>
      </c>
      <c r="D12" s="5465"/>
      <c r="E12" s="3363">
        <f>SUM(E13)</f>
        <v>51873000</v>
      </c>
      <c r="F12" s="3363">
        <f>SUM(F13)</f>
        <v>63019114</v>
      </c>
      <c r="G12" s="3362">
        <f>SUM(G13)</f>
        <v>63019113.439999998</v>
      </c>
      <c r="H12" s="3361">
        <f t="shared" si="0"/>
        <v>0.99999999111380711</v>
      </c>
      <c r="J12" s="3344"/>
      <c r="K12" s="3344"/>
      <c r="L12" s="3344"/>
    </row>
    <row r="13" spans="1:12" s="3345" customFormat="1">
      <c r="A13" s="5468"/>
      <c r="B13" s="5466"/>
      <c r="C13" s="3371" t="s">
        <v>161</v>
      </c>
      <c r="D13" s="3370"/>
      <c r="E13" s="3369">
        <v>51873000</v>
      </c>
      <c r="F13" s="3369">
        <v>63019114</v>
      </c>
      <c r="G13" s="3368">
        <v>63019113.439999998</v>
      </c>
      <c r="H13" s="3367">
        <f t="shared" si="0"/>
        <v>0.99999999111380711</v>
      </c>
      <c r="J13" s="3344"/>
      <c r="K13" s="3344"/>
      <c r="L13" s="3344"/>
    </row>
    <row r="14" spans="1:12" s="3345" customFormat="1">
      <c r="A14" s="5468"/>
      <c r="B14" s="5466" t="s">
        <v>1034</v>
      </c>
      <c r="C14" s="5465" t="s">
        <v>49</v>
      </c>
      <c r="D14" s="5465"/>
      <c r="E14" s="3363">
        <f>SUM(E15)</f>
        <v>285000</v>
      </c>
      <c r="F14" s="3363">
        <f>SUM(F15)</f>
        <v>271544</v>
      </c>
      <c r="G14" s="3362">
        <f>SUM(G15)</f>
        <v>271543.08</v>
      </c>
      <c r="H14" s="3361">
        <f t="shared" si="0"/>
        <v>0.99999661196712142</v>
      </c>
      <c r="J14" s="3344"/>
      <c r="K14" s="3344"/>
      <c r="L14" s="3344"/>
    </row>
    <row r="15" spans="1:12" s="3345" customFormat="1">
      <c r="A15" s="5459"/>
      <c r="B15" s="5466"/>
      <c r="C15" s="3371" t="s">
        <v>161</v>
      </c>
      <c r="D15" s="3370"/>
      <c r="E15" s="3369">
        <v>285000</v>
      </c>
      <c r="F15" s="3369">
        <v>271544</v>
      </c>
      <c r="G15" s="3368">
        <v>271543.08</v>
      </c>
      <c r="H15" s="3367">
        <f t="shared" si="0"/>
        <v>0.99999661196712142</v>
      </c>
      <c r="J15" s="3344"/>
      <c r="K15" s="3344"/>
      <c r="L15" s="3344"/>
    </row>
    <row r="16" spans="1:12" s="3345" customFormat="1" ht="23.25" customHeight="1">
      <c r="A16" s="5467" t="s">
        <v>1033</v>
      </c>
      <c r="B16" s="5469" t="s">
        <v>135</v>
      </c>
      <c r="C16" s="5469"/>
      <c r="D16" s="5469"/>
      <c r="E16" s="3366">
        <f t="shared" ref="E16:G17" si="1">SUM(E17)</f>
        <v>50000</v>
      </c>
      <c r="F16" s="3366">
        <f t="shared" si="1"/>
        <v>51766</v>
      </c>
      <c r="G16" s="3365">
        <f t="shared" si="1"/>
        <v>51766</v>
      </c>
      <c r="H16" s="3364">
        <f t="shared" si="0"/>
        <v>1</v>
      </c>
      <c r="J16" s="3344"/>
      <c r="K16" s="3344"/>
      <c r="L16" s="3344"/>
    </row>
    <row r="17" spans="1:12" s="3345" customFormat="1">
      <c r="A17" s="5468"/>
      <c r="B17" s="5466" t="s">
        <v>1030</v>
      </c>
      <c r="C17" s="5465" t="s">
        <v>49</v>
      </c>
      <c r="D17" s="5465"/>
      <c r="E17" s="3363">
        <f t="shared" si="1"/>
        <v>50000</v>
      </c>
      <c r="F17" s="3363">
        <f t="shared" si="1"/>
        <v>51766</v>
      </c>
      <c r="G17" s="3362">
        <f t="shared" si="1"/>
        <v>51766</v>
      </c>
      <c r="H17" s="3361">
        <f t="shared" si="0"/>
        <v>1</v>
      </c>
      <c r="J17" s="3344"/>
      <c r="K17" s="3344"/>
      <c r="L17" s="3344"/>
    </row>
    <row r="18" spans="1:12" s="3345" customFormat="1">
      <c r="A18" s="5468"/>
      <c r="B18" s="5462"/>
      <c r="C18" s="3360" t="s">
        <v>161</v>
      </c>
      <c r="D18" s="3359"/>
      <c r="E18" s="3358">
        <v>50000</v>
      </c>
      <c r="F18" s="3358">
        <v>51766</v>
      </c>
      <c r="G18" s="3357">
        <v>51766</v>
      </c>
      <c r="H18" s="3356">
        <f t="shared" si="0"/>
        <v>1</v>
      </c>
      <c r="J18" s="3344"/>
      <c r="K18" s="3344"/>
      <c r="L18" s="3344"/>
    </row>
    <row r="19" spans="1:12" s="3345" customFormat="1" ht="23.25" customHeight="1">
      <c r="A19" s="5467" t="s">
        <v>1009</v>
      </c>
      <c r="B19" s="5469" t="s">
        <v>154</v>
      </c>
      <c r="C19" s="5469"/>
      <c r="D19" s="5469"/>
      <c r="E19" s="3366">
        <f>SUM(E20,E22)</f>
        <v>398000</v>
      </c>
      <c r="F19" s="3366">
        <f>SUM(F20,F22)</f>
        <v>409956</v>
      </c>
      <c r="G19" s="3365">
        <f>SUM(G20,G22)</f>
        <v>409956</v>
      </c>
      <c r="H19" s="3364">
        <f t="shared" si="0"/>
        <v>1</v>
      </c>
      <c r="J19" s="3344"/>
      <c r="K19" s="3344"/>
      <c r="L19" s="3344"/>
    </row>
    <row r="20" spans="1:12" s="3345" customFormat="1">
      <c r="A20" s="5468"/>
      <c r="B20" s="5466" t="s">
        <v>1003</v>
      </c>
      <c r="C20" s="5465" t="s">
        <v>1090</v>
      </c>
      <c r="D20" s="5465"/>
      <c r="E20" s="3363">
        <f>SUM(E21)</f>
        <v>398000</v>
      </c>
      <c r="F20" s="3363">
        <f>SUM(F21)</f>
        <v>409956</v>
      </c>
      <c r="G20" s="3362">
        <f>SUM(G21)</f>
        <v>409956</v>
      </c>
      <c r="H20" s="3361">
        <f t="shared" si="0"/>
        <v>1</v>
      </c>
      <c r="J20" s="3344"/>
      <c r="K20" s="3344"/>
      <c r="L20" s="3344"/>
    </row>
    <row r="21" spans="1:12" s="3345" customFormat="1">
      <c r="A21" s="5468"/>
      <c r="B21" s="5466"/>
      <c r="C21" s="3371" t="s">
        <v>161</v>
      </c>
      <c r="D21" s="3370"/>
      <c r="E21" s="3369">
        <v>398000</v>
      </c>
      <c r="F21" s="3369">
        <v>409956</v>
      </c>
      <c r="G21" s="3368">
        <v>409956</v>
      </c>
      <c r="H21" s="3367">
        <f t="shared" si="0"/>
        <v>1</v>
      </c>
      <c r="J21" s="3344"/>
      <c r="K21" s="3344"/>
      <c r="L21" s="3344"/>
    </row>
    <row r="22" spans="1:12" s="3345" customFormat="1" hidden="1">
      <c r="A22" s="5468"/>
      <c r="B22" s="5462" t="s">
        <v>1089</v>
      </c>
      <c r="C22" s="5465" t="s">
        <v>49</v>
      </c>
      <c r="D22" s="5465"/>
      <c r="E22" s="3363">
        <f>SUM(E23:E23)</f>
        <v>0</v>
      </c>
      <c r="F22" s="3363">
        <f>SUM(F23:F23)</f>
        <v>0</v>
      </c>
      <c r="G22" s="3362">
        <f>SUM(G23:G23)</f>
        <v>0</v>
      </c>
      <c r="H22" s="3361"/>
      <c r="J22" s="3344"/>
      <c r="K22" s="3344"/>
      <c r="L22" s="3344"/>
    </row>
    <row r="23" spans="1:12" s="3345" customFormat="1" hidden="1">
      <c r="A23" s="5468"/>
      <c r="B23" s="5463"/>
      <c r="C23" s="3371" t="s">
        <v>161</v>
      </c>
      <c r="D23" s="3370"/>
      <c r="E23" s="3369"/>
      <c r="F23" s="3369"/>
      <c r="G23" s="3368"/>
      <c r="H23" s="3367"/>
      <c r="J23" s="3344"/>
      <c r="K23" s="3344"/>
      <c r="L23" s="3344"/>
    </row>
    <row r="24" spans="1:12" s="3345" customFormat="1" ht="23.25" customHeight="1">
      <c r="A24" s="5467" t="s">
        <v>985</v>
      </c>
      <c r="B24" s="5469" t="s">
        <v>184</v>
      </c>
      <c r="C24" s="5469"/>
      <c r="D24" s="5469"/>
      <c r="E24" s="3366">
        <f>SUM(E25,E27,E29)</f>
        <v>487000</v>
      </c>
      <c r="F24" s="3366">
        <f>SUM(F25,F27,F29)</f>
        <v>499436</v>
      </c>
      <c r="G24" s="3365">
        <f>SUM(G25,G27,G29)</f>
        <v>490593.06</v>
      </c>
      <c r="H24" s="3364">
        <f t="shared" ref="H24:H55" si="2">G24/F24</f>
        <v>0.98229414779871693</v>
      </c>
      <c r="J24" s="3344"/>
      <c r="K24" s="3344"/>
      <c r="L24" s="3344"/>
    </row>
    <row r="25" spans="1:12" s="3345" customFormat="1">
      <c r="A25" s="5468"/>
      <c r="B25" s="5466" t="s">
        <v>983</v>
      </c>
      <c r="C25" s="5465" t="s">
        <v>185</v>
      </c>
      <c r="D25" s="5465"/>
      <c r="E25" s="3363">
        <f>SUM(E26)</f>
        <v>242000</v>
      </c>
      <c r="F25" s="3363">
        <f>SUM(F26)</f>
        <v>250575</v>
      </c>
      <c r="G25" s="3362">
        <f>SUM(G26)</f>
        <v>250575</v>
      </c>
      <c r="H25" s="3361">
        <f t="shared" si="2"/>
        <v>1</v>
      </c>
      <c r="J25" s="3344"/>
      <c r="K25" s="3344"/>
      <c r="L25" s="3344"/>
    </row>
    <row r="26" spans="1:12" s="3345" customFormat="1">
      <c r="A26" s="5468"/>
      <c r="B26" s="5466"/>
      <c r="C26" s="3371" t="s">
        <v>161</v>
      </c>
      <c r="D26" s="3370"/>
      <c r="E26" s="3369">
        <v>242000</v>
      </c>
      <c r="F26" s="3369">
        <v>250575</v>
      </c>
      <c r="G26" s="3368">
        <v>250575</v>
      </c>
      <c r="H26" s="3367">
        <f t="shared" si="2"/>
        <v>1</v>
      </c>
      <c r="J26" s="3344"/>
      <c r="K26" s="3344"/>
      <c r="L26" s="3344"/>
    </row>
    <row r="27" spans="1:12" s="3345" customFormat="1">
      <c r="A27" s="5468"/>
      <c r="B27" s="5466" t="s">
        <v>973</v>
      </c>
      <c r="C27" s="5465" t="s">
        <v>190</v>
      </c>
      <c r="D27" s="5465"/>
      <c r="E27" s="3363">
        <f>SUM(E28)</f>
        <v>20000</v>
      </c>
      <c r="F27" s="3363">
        <f>SUM(F28)</f>
        <v>17000</v>
      </c>
      <c r="G27" s="3362">
        <f>SUM(G28)</f>
        <v>8161.96</v>
      </c>
      <c r="H27" s="3361">
        <f t="shared" si="2"/>
        <v>0.48011529411764708</v>
      </c>
      <c r="J27" s="3344"/>
      <c r="K27" s="3344"/>
      <c r="L27" s="3344"/>
    </row>
    <row r="28" spans="1:12" s="3345" customFormat="1">
      <c r="A28" s="5468"/>
      <c r="B28" s="5466"/>
      <c r="C28" s="3371" t="s">
        <v>161</v>
      </c>
      <c r="D28" s="3370"/>
      <c r="E28" s="3369">
        <v>20000</v>
      </c>
      <c r="F28" s="3369">
        <v>17000</v>
      </c>
      <c r="G28" s="3368">
        <v>8161.96</v>
      </c>
      <c r="H28" s="3367">
        <f t="shared" si="2"/>
        <v>0.48011529411764708</v>
      </c>
      <c r="J28" s="3344"/>
      <c r="K28" s="3344"/>
      <c r="L28" s="3344"/>
    </row>
    <row r="29" spans="1:12" s="3345" customFormat="1">
      <c r="A29" s="5468"/>
      <c r="B29" s="5462" t="s">
        <v>965</v>
      </c>
      <c r="C29" s="5470" t="s">
        <v>200</v>
      </c>
      <c r="D29" s="5470"/>
      <c r="E29" s="3363">
        <f>SUM(E30:E30)</f>
        <v>225000</v>
      </c>
      <c r="F29" s="3363">
        <f>SUM(F30:F30)</f>
        <v>231861</v>
      </c>
      <c r="G29" s="3362">
        <f>SUM(G30:G30)</f>
        <v>231856.1</v>
      </c>
      <c r="H29" s="3361">
        <f t="shared" si="2"/>
        <v>0.9999788666485524</v>
      </c>
      <c r="J29" s="3344"/>
      <c r="K29" s="3344"/>
      <c r="L29" s="3344"/>
    </row>
    <row r="30" spans="1:12" s="3345" customFormat="1" ht="12" customHeight="1">
      <c r="A30" s="5468"/>
      <c r="B30" s="5463"/>
      <c r="C30" s="3360" t="s">
        <v>161</v>
      </c>
      <c r="D30" s="3359"/>
      <c r="E30" s="3358">
        <v>225000</v>
      </c>
      <c r="F30" s="3358">
        <v>231861</v>
      </c>
      <c r="G30" s="3357">
        <v>231856.1</v>
      </c>
      <c r="H30" s="3356">
        <f t="shared" si="2"/>
        <v>0.9999788666485524</v>
      </c>
      <c r="J30" s="3344"/>
      <c r="K30" s="3344"/>
      <c r="L30" s="3344"/>
    </row>
    <row r="31" spans="1:12" s="3345" customFormat="1">
      <c r="A31" s="5467" t="s">
        <v>952</v>
      </c>
      <c r="B31" s="5471" t="s">
        <v>222</v>
      </c>
      <c r="C31" s="5471"/>
      <c r="D31" s="5471"/>
      <c r="E31" s="3366">
        <f t="shared" ref="E31:G32" si="3">SUM(E32)</f>
        <v>5000</v>
      </c>
      <c r="F31" s="3366">
        <f t="shared" si="3"/>
        <v>5000</v>
      </c>
      <c r="G31" s="3365">
        <f t="shared" si="3"/>
        <v>5000</v>
      </c>
      <c r="H31" s="3364">
        <f t="shared" si="2"/>
        <v>1</v>
      </c>
      <c r="J31" s="3344"/>
      <c r="K31" s="3344"/>
      <c r="L31" s="3344"/>
    </row>
    <row r="32" spans="1:12" s="3345" customFormat="1">
      <c r="A32" s="5468"/>
      <c r="B32" s="5466" t="s">
        <v>950</v>
      </c>
      <c r="C32" s="5470" t="s">
        <v>223</v>
      </c>
      <c r="D32" s="5470"/>
      <c r="E32" s="3363">
        <f t="shared" si="3"/>
        <v>5000</v>
      </c>
      <c r="F32" s="3363">
        <f t="shared" si="3"/>
        <v>5000</v>
      </c>
      <c r="G32" s="3362">
        <f t="shared" si="3"/>
        <v>5000</v>
      </c>
      <c r="H32" s="3361">
        <f t="shared" si="2"/>
        <v>1</v>
      </c>
      <c r="J32" s="3344"/>
      <c r="K32" s="3344"/>
      <c r="L32" s="3344"/>
    </row>
    <row r="33" spans="1:12" s="3345" customFormat="1">
      <c r="A33" s="5459"/>
      <c r="B33" s="5466"/>
      <c r="C33" s="3371" t="s">
        <v>161</v>
      </c>
      <c r="D33" s="3370"/>
      <c r="E33" s="3369">
        <v>5000</v>
      </c>
      <c r="F33" s="3369">
        <v>5000</v>
      </c>
      <c r="G33" s="3368">
        <v>5000</v>
      </c>
      <c r="H33" s="3367">
        <f t="shared" si="2"/>
        <v>1</v>
      </c>
      <c r="J33" s="3344"/>
      <c r="K33" s="3344"/>
      <c r="L33" s="3344"/>
    </row>
    <row r="34" spans="1:12" s="3345" customFormat="1" ht="23.25" customHeight="1">
      <c r="A34" s="5467" t="s">
        <v>909</v>
      </c>
      <c r="B34" s="5469" t="s">
        <v>270</v>
      </c>
      <c r="C34" s="5469"/>
      <c r="D34" s="5469"/>
      <c r="E34" s="3366">
        <f t="shared" ref="E34:G35" si="4">SUM(E35)</f>
        <v>0</v>
      </c>
      <c r="F34" s="3366">
        <f t="shared" si="4"/>
        <v>7667</v>
      </c>
      <c r="G34" s="3365">
        <f t="shared" si="4"/>
        <v>7580.83</v>
      </c>
      <c r="H34" s="3364">
        <f t="shared" si="2"/>
        <v>0.98876092343811139</v>
      </c>
      <c r="J34" s="3344"/>
      <c r="K34" s="3344"/>
      <c r="L34" s="3344"/>
    </row>
    <row r="35" spans="1:12" s="3345" customFormat="1" ht="39" customHeight="1">
      <c r="A35" s="5468"/>
      <c r="B35" s="5466" t="s">
        <v>866</v>
      </c>
      <c r="C35" s="5470" t="s">
        <v>289</v>
      </c>
      <c r="D35" s="5470"/>
      <c r="E35" s="3363">
        <f t="shared" si="4"/>
        <v>0</v>
      </c>
      <c r="F35" s="3363">
        <f t="shared" si="4"/>
        <v>7667</v>
      </c>
      <c r="G35" s="3362">
        <f t="shared" si="4"/>
        <v>7580.83</v>
      </c>
      <c r="H35" s="3361">
        <f t="shared" si="2"/>
        <v>0.98876092343811139</v>
      </c>
      <c r="J35" s="3344"/>
      <c r="K35" s="3344"/>
      <c r="L35" s="3344"/>
    </row>
    <row r="36" spans="1:12" s="3345" customFormat="1">
      <c r="A36" s="5459"/>
      <c r="B36" s="5466"/>
      <c r="C36" s="3371" t="s">
        <v>161</v>
      </c>
      <c r="D36" s="3370"/>
      <c r="E36" s="3369">
        <v>0</v>
      </c>
      <c r="F36" s="3369">
        <v>7667</v>
      </c>
      <c r="G36" s="3368">
        <v>7580.83</v>
      </c>
      <c r="H36" s="3367">
        <f t="shared" si="2"/>
        <v>0.98876092343811139</v>
      </c>
      <c r="J36" s="3344"/>
      <c r="K36" s="3344"/>
      <c r="L36" s="3344"/>
    </row>
    <row r="37" spans="1:12" s="3345" customFormat="1" ht="23.25" customHeight="1">
      <c r="A37" s="5467" t="s">
        <v>836</v>
      </c>
      <c r="B37" s="5469" t="s">
        <v>297</v>
      </c>
      <c r="C37" s="5469"/>
      <c r="D37" s="5469"/>
      <c r="E37" s="3366">
        <f>SUM(E38,E40,E42,E44)</f>
        <v>19926691</v>
      </c>
      <c r="F37" s="3366">
        <f>SUM(F38,F40,F42,F44)</f>
        <v>23856800</v>
      </c>
      <c r="G37" s="3365">
        <f>SUM(G38,G40,G42,G44)</f>
        <v>23155595</v>
      </c>
      <c r="H37" s="3364">
        <f t="shared" si="2"/>
        <v>0.9706077512491198</v>
      </c>
      <c r="J37" s="3344"/>
      <c r="K37" s="3344"/>
      <c r="L37" s="3344"/>
    </row>
    <row r="38" spans="1:12" s="3345" customFormat="1">
      <c r="A38" s="5468"/>
      <c r="B38" s="5466" t="s">
        <v>823</v>
      </c>
      <c r="C38" s="5465" t="s">
        <v>308</v>
      </c>
      <c r="D38" s="5465"/>
      <c r="E38" s="3363">
        <f>SUM(E39)</f>
        <v>150000</v>
      </c>
      <c r="F38" s="3363">
        <f>SUM(F39)</f>
        <v>550000</v>
      </c>
      <c r="G38" s="3362">
        <f>SUM(G39)</f>
        <v>549974</v>
      </c>
      <c r="H38" s="3361">
        <f t="shared" si="2"/>
        <v>0.99995272727272733</v>
      </c>
      <c r="J38" s="3344"/>
      <c r="K38" s="3344"/>
      <c r="L38" s="3344"/>
    </row>
    <row r="39" spans="1:12" s="3345" customFormat="1">
      <c r="A39" s="5468"/>
      <c r="B39" s="5466"/>
      <c r="C39" s="3371" t="s">
        <v>1088</v>
      </c>
      <c r="D39" s="3370"/>
      <c r="E39" s="3369">
        <v>150000</v>
      </c>
      <c r="F39" s="3369">
        <v>550000</v>
      </c>
      <c r="G39" s="3368">
        <v>549974</v>
      </c>
      <c r="H39" s="3367">
        <f t="shared" si="2"/>
        <v>0.99995272727272733</v>
      </c>
      <c r="J39" s="3344"/>
      <c r="K39" s="3344"/>
      <c r="L39" s="3344"/>
    </row>
    <row r="40" spans="1:12" s="3345" customFormat="1" ht="37.5" customHeight="1">
      <c r="A40" s="5468"/>
      <c r="B40" s="5466" t="s">
        <v>815</v>
      </c>
      <c r="C40" s="5472" t="s">
        <v>317</v>
      </c>
      <c r="D40" s="5473"/>
      <c r="E40" s="3363">
        <f>SUM(E41)</f>
        <v>10000</v>
      </c>
      <c r="F40" s="3363">
        <f>SUM(F41)</f>
        <v>17300</v>
      </c>
      <c r="G40" s="3362">
        <f>SUM(G41)</f>
        <v>15010.2</v>
      </c>
      <c r="H40" s="3361">
        <f t="shared" si="2"/>
        <v>0.86764161849710986</v>
      </c>
      <c r="J40" s="3344"/>
      <c r="K40" s="3344"/>
      <c r="L40" s="3344"/>
    </row>
    <row r="41" spans="1:12" s="3345" customFormat="1">
      <c r="A41" s="5468"/>
      <c r="B41" s="5466"/>
      <c r="C41" s="3371" t="s">
        <v>161</v>
      </c>
      <c r="D41" s="3370"/>
      <c r="E41" s="3369">
        <v>10000</v>
      </c>
      <c r="F41" s="3369">
        <v>17300</v>
      </c>
      <c r="G41" s="3368">
        <v>15010.2</v>
      </c>
      <c r="H41" s="3367">
        <f t="shared" si="2"/>
        <v>0.86764161849710986</v>
      </c>
      <c r="J41" s="3344"/>
      <c r="K41" s="3344"/>
      <c r="L41" s="3344"/>
    </row>
    <row r="42" spans="1:12" s="3345" customFormat="1">
      <c r="A42" s="5468"/>
      <c r="B42" s="5466" t="s">
        <v>812</v>
      </c>
      <c r="C42" s="5465" t="s">
        <v>811</v>
      </c>
      <c r="D42" s="5465"/>
      <c r="E42" s="3363">
        <f>SUM(E43)</f>
        <v>19736691</v>
      </c>
      <c r="F42" s="3363">
        <f>SUM(F43)</f>
        <v>23237700</v>
      </c>
      <c r="G42" s="3362">
        <f>SUM(G43)</f>
        <v>22542088.289999999</v>
      </c>
      <c r="H42" s="3361">
        <f t="shared" si="2"/>
        <v>0.97006538039478951</v>
      </c>
      <c r="J42" s="3344"/>
      <c r="K42" s="3344"/>
      <c r="L42" s="3344"/>
    </row>
    <row r="43" spans="1:12" s="3345" customFormat="1">
      <c r="A43" s="5468"/>
      <c r="B43" s="5466"/>
      <c r="C43" s="3371" t="s">
        <v>161</v>
      </c>
      <c r="D43" s="3370"/>
      <c r="E43" s="3369">
        <v>19736691</v>
      </c>
      <c r="F43" s="3369">
        <v>23237700</v>
      </c>
      <c r="G43" s="3368">
        <v>22542088.289999999</v>
      </c>
      <c r="H43" s="3367">
        <f t="shared" si="2"/>
        <v>0.97006538039478951</v>
      </c>
      <c r="J43" s="3344"/>
      <c r="K43" s="3344"/>
      <c r="L43" s="3344"/>
    </row>
    <row r="44" spans="1:12" s="3345" customFormat="1">
      <c r="A44" s="5468"/>
      <c r="B44" s="5466" t="s">
        <v>808</v>
      </c>
      <c r="C44" s="5465" t="s">
        <v>49</v>
      </c>
      <c r="D44" s="5465"/>
      <c r="E44" s="3363">
        <f>SUM(E45)</f>
        <v>30000</v>
      </c>
      <c r="F44" s="3363">
        <f>SUM(F45)</f>
        <v>51800</v>
      </c>
      <c r="G44" s="3362">
        <f>SUM(G45)</f>
        <v>48522.51</v>
      </c>
      <c r="H44" s="3361">
        <f t="shared" si="2"/>
        <v>0.93672799227799231</v>
      </c>
      <c r="J44" s="3344"/>
      <c r="K44" s="3344"/>
      <c r="L44" s="3344"/>
    </row>
    <row r="45" spans="1:12" s="3345" customFormat="1">
      <c r="A45" s="5459"/>
      <c r="B45" s="5466"/>
      <c r="C45" s="3371" t="s">
        <v>161</v>
      </c>
      <c r="D45" s="3370"/>
      <c r="E45" s="3369">
        <v>30000</v>
      </c>
      <c r="F45" s="3369">
        <v>51800</v>
      </c>
      <c r="G45" s="3368">
        <v>48522.51</v>
      </c>
      <c r="H45" s="3367">
        <f t="shared" si="2"/>
        <v>0.93672799227799231</v>
      </c>
      <c r="J45" s="3344"/>
      <c r="K45" s="3344"/>
      <c r="L45" s="3344"/>
    </row>
    <row r="46" spans="1:12" s="3345" customFormat="1" ht="23.25" customHeight="1">
      <c r="A46" s="5467" t="s">
        <v>760</v>
      </c>
      <c r="B46" s="5469" t="s">
        <v>343</v>
      </c>
      <c r="C46" s="5469"/>
      <c r="D46" s="5469"/>
      <c r="E46" s="3366">
        <f t="shared" ref="E46:G47" si="5">SUM(E47)</f>
        <v>1000</v>
      </c>
      <c r="F46" s="3366">
        <f t="shared" si="5"/>
        <v>1000</v>
      </c>
      <c r="G46" s="3365">
        <f t="shared" si="5"/>
        <v>0</v>
      </c>
      <c r="H46" s="3364">
        <f t="shared" si="2"/>
        <v>0</v>
      </c>
      <c r="J46" s="3344"/>
      <c r="K46" s="3344"/>
      <c r="L46" s="3344"/>
    </row>
    <row r="47" spans="1:12" s="3345" customFormat="1">
      <c r="A47" s="5468"/>
      <c r="B47" s="5466" t="s">
        <v>749</v>
      </c>
      <c r="C47" s="5465" t="s">
        <v>748</v>
      </c>
      <c r="D47" s="5465"/>
      <c r="E47" s="3363">
        <f t="shared" si="5"/>
        <v>1000</v>
      </c>
      <c r="F47" s="3363">
        <f t="shared" si="5"/>
        <v>1000</v>
      </c>
      <c r="G47" s="3362">
        <f t="shared" si="5"/>
        <v>0</v>
      </c>
      <c r="H47" s="3361">
        <f t="shared" si="2"/>
        <v>0</v>
      </c>
      <c r="J47" s="3344"/>
      <c r="K47" s="3344"/>
      <c r="L47" s="3344"/>
    </row>
    <row r="48" spans="1:12" s="3345" customFormat="1">
      <c r="A48" s="5459"/>
      <c r="B48" s="5466"/>
      <c r="C48" s="3371" t="s">
        <v>161</v>
      </c>
      <c r="D48" s="3370"/>
      <c r="E48" s="3369">
        <v>1000</v>
      </c>
      <c r="F48" s="3369">
        <v>1000</v>
      </c>
      <c r="G48" s="3368">
        <v>0</v>
      </c>
      <c r="H48" s="3367">
        <f t="shared" si="2"/>
        <v>0</v>
      </c>
      <c r="J48" s="3344"/>
      <c r="K48" s="3344"/>
      <c r="L48" s="3344"/>
    </row>
    <row r="49" spans="1:12" s="3345" customFormat="1" ht="23.25" customHeight="1">
      <c r="A49" s="5467" t="s">
        <v>695</v>
      </c>
      <c r="B49" s="5469" t="s">
        <v>363</v>
      </c>
      <c r="C49" s="5469"/>
      <c r="D49" s="5469"/>
      <c r="E49" s="3366">
        <f>SUM(E50)</f>
        <v>1596000</v>
      </c>
      <c r="F49" s="3366">
        <f>SUM(F50)</f>
        <v>1995946</v>
      </c>
      <c r="G49" s="3365">
        <f>SUM(G50)</f>
        <v>1994885.98</v>
      </c>
      <c r="H49" s="3364">
        <f t="shared" si="2"/>
        <v>0.99946891348763944</v>
      </c>
      <c r="J49" s="3344"/>
      <c r="K49" s="3344"/>
      <c r="L49" s="3344"/>
    </row>
    <row r="50" spans="1:12" s="3345" customFormat="1">
      <c r="A50" s="5468"/>
      <c r="B50" s="5462" t="s">
        <v>668</v>
      </c>
      <c r="C50" s="5465" t="s">
        <v>368</v>
      </c>
      <c r="D50" s="5465"/>
      <c r="E50" s="3363">
        <f>SUM(E51:E51)</f>
        <v>1596000</v>
      </c>
      <c r="F50" s="3363">
        <f>SUM(F51:F51)</f>
        <v>1995946</v>
      </c>
      <c r="G50" s="3362">
        <f>SUM(G51:G51)</f>
        <v>1994885.98</v>
      </c>
      <c r="H50" s="3361">
        <f t="shared" si="2"/>
        <v>0.99946891348763944</v>
      </c>
      <c r="J50" s="3344"/>
      <c r="K50" s="3344"/>
      <c r="L50" s="3344"/>
    </row>
    <row r="51" spans="1:12" s="3345" customFormat="1">
      <c r="A51" s="5468"/>
      <c r="B51" s="5463"/>
      <c r="C51" s="3360" t="s">
        <v>161</v>
      </c>
      <c r="D51" s="3359"/>
      <c r="E51" s="3358">
        <v>1596000</v>
      </c>
      <c r="F51" s="3358">
        <v>1995946</v>
      </c>
      <c r="G51" s="3357">
        <v>1994885.98</v>
      </c>
      <c r="H51" s="3356">
        <f t="shared" si="2"/>
        <v>0.99946891348763944</v>
      </c>
      <c r="J51" s="3344"/>
      <c r="K51" s="3344"/>
      <c r="L51" s="3344"/>
    </row>
    <row r="52" spans="1:12" s="3345" customFormat="1" ht="23.25" customHeight="1">
      <c r="A52" s="5467" t="s">
        <v>658</v>
      </c>
      <c r="B52" s="5469" t="s">
        <v>373</v>
      </c>
      <c r="C52" s="5469"/>
      <c r="D52" s="5469"/>
      <c r="E52" s="3366">
        <f>SUM(E53)</f>
        <v>0</v>
      </c>
      <c r="F52" s="3366">
        <f>SUM(F53)</f>
        <v>41874</v>
      </c>
      <c r="G52" s="3365">
        <f>SUM(G53)</f>
        <v>41874</v>
      </c>
      <c r="H52" s="3364">
        <f t="shared" si="2"/>
        <v>1</v>
      </c>
      <c r="J52" s="3344"/>
      <c r="K52" s="3344"/>
      <c r="L52" s="3344"/>
    </row>
    <row r="53" spans="1:12" s="3345" customFormat="1">
      <c r="A53" s="5468"/>
      <c r="B53" s="5462" t="s">
        <v>652</v>
      </c>
      <c r="C53" s="5465" t="s">
        <v>374</v>
      </c>
      <c r="D53" s="5465"/>
      <c r="E53" s="3363">
        <f>SUM(E54:E54)</f>
        <v>0</v>
      </c>
      <c r="F53" s="3363">
        <f>SUM(F54:F54)</f>
        <v>41874</v>
      </c>
      <c r="G53" s="3362">
        <f>SUM(G54:G54)</f>
        <v>41874</v>
      </c>
      <c r="H53" s="3361">
        <f t="shared" si="2"/>
        <v>1</v>
      </c>
      <c r="J53" s="3344"/>
      <c r="K53" s="3344"/>
      <c r="L53" s="3344"/>
    </row>
    <row r="54" spans="1:12" s="3345" customFormat="1" ht="13.5" thickBot="1">
      <c r="A54" s="5468"/>
      <c r="B54" s="5463"/>
      <c r="C54" s="3360" t="s">
        <v>161</v>
      </c>
      <c r="D54" s="3359"/>
      <c r="E54" s="3358">
        <v>0</v>
      </c>
      <c r="F54" s="3358">
        <v>41874</v>
      </c>
      <c r="G54" s="3357">
        <v>41874</v>
      </c>
      <c r="H54" s="3356">
        <f t="shared" si="2"/>
        <v>1</v>
      </c>
      <c r="J54" s="3344"/>
      <c r="K54" s="3344"/>
      <c r="L54" s="3344"/>
    </row>
    <row r="55" spans="1:12" s="3345" customFormat="1" ht="30" customHeight="1" thickBot="1">
      <c r="A55" s="5474" t="s">
        <v>426</v>
      </c>
      <c r="B55" s="5474"/>
      <c r="C55" s="5474"/>
      <c r="D55" s="5474"/>
      <c r="E55" s="3355">
        <f>SUM(E49,E37,E24,E19,E11,E5,E34,E46,E16,E31,E52)</f>
        <v>78206691</v>
      </c>
      <c r="F55" s="3355">
        <f>SUM(F49,F37,F24,F19,F11,F5,F34,F46,F16,F31,F52)</f>
        <v>93755696</v>
      </c>
      <c r="G55" s="3354">
        <f>SUM(G49,G37,G24,G19,G11,G5,G34,G46,G16,G31,G52)</f>
        <v>93043497.849999994</v>
      </c>
      <c r="H55" s="3353">
        <f t="shared" si="2"/>
        <v>0.99240368126540268</v>
      </c>
    </row>
    <row r="56" spans="1:12" s="3345" customFormat="1">
      <c r="A56" s="3351"/>
      <c r="B56" s="3351"/>
      <c r="C56" s="3350"/>
      <c r="D56" s="3350"/>
      <c r="E56" s="3350"/>
      <c r="F56" s="3349">
        <f>adm.rzad.wyd.!F132</f>
        <v>93755696</v>
      </c>
      <c r="G56" s="3352">
        <f>adm.rzad.wyd.!G132</f>
        <v>93043497.849999994</v>
      </c>
      <c r="H56" s="3344"/>
    </row>
    <row r="57" spans="1:12" s="3345" customFormat="1">
      <c r="A57" s="3351"/>
      <c r="B57" s="3351"/>
      <c r="C57" s="3350"/>
      <c r="D57" s="3350"/>
      <c r="E57" s="3350"/>
      <c r="F57" s="3349"/>
      <c r="G57" s="3344"/>
      <c r="H57" s="3344"/>
    </row>
    <row r="58" spans="1:12" s="3345" customFormat="1">
      <c r="A58" s="3351"/>
      <c r="B58" s="3351"/>
      <c r="C58" s="3350"/>
      <c r="D58" s="3350"/>
      <c r="E58" s="3350"/>
      <c r="F58" s="3349"/>
      <c r="G58" s="3344"/>
      <c r="H58" s="3344"/>
    </row>
    <row r="59" spans="1:12" s="3345" customFormat="1" ht="12.75" customHeight="1">
      <c r="A59" s="3351"/>
      <c r="B59" s="3351"/>
      <c r="C59" s="3350"/>
      <c r="D59" s="3350"/>
      <c r="E59" s="3350"/>
      <c r="F59" s="3349"/>
      <c r="G59" s="3352">
        <f>SUM(G10,G13,G15,G18,G21,G26,G28,G30,G36,G41,G43,G45,G48,G51,G54,G33)</f>
        <v>92493523.849999994</v>
      </c>
      <c r="H59" s="3344" t="s">
        <v>1087</v>
      </c>
      <c r="I59" s="3352">
        <f>adm.rzad.wyd.!H132</f>
        <v>92493523.849999994</v>
      </c>
    </row>
    <row r="60" spans="1:12" s="3345" customFormat="1">
      <c r="A60" s="3351"/>
      <c r="B60" s="3351"/>
      <c r="C60" s="3350"/>
      <c r="D60" s="3350"/>
      <c r="E60" s="3350"/>
      <c r="F60" s="3349"/>
      <c r="G60" s="3352">
        <f>SUM(G39)</f>
        <v>549974</v>
      </c>
      <c r="H60" s="3344" t="s">
        <v>1086</v>
      </c>
      <c r="I60" s="3352">
        <f>adm.rzad.wyd.!N132</f>
        <v>549974</v>
      </c>
    </row>
    <row r="61" spans="1:12" s="3345" customFormat="1">
      <c r="A61" s="3351"/>
      <c r="B61" s="3351"/>
      <c r="C61" s="3350"/>
      <c r="D61" s="3350"/>
      <c r="E61" s="3350"/>
      <c r="F61" s="3349"/>
      <c r="H61" s="3344"/>
    </row>
    <row r="62" spans="1:12" s="3345" customFormat="1">
      <c r="A62" s="3351"/>
      <c r="B62" s="3351"/>
      <c r="C62" s="3350"/>
      <c r="D62" s="3350"/>
      <c r="E62" s="3350"/>
      <c r="F62" s="3349"/>
      <c r="G62" s="3352">
        <f>SUM(G59:G61)</f>
        <v>93043497.849999994</v>
      </c>
      <c r="H62" s="3344"/>
      <c r="I62" s="3352">
        <f>I59+I60</f>
        <v>93043497.849999994</v>
      </c>
    </row>
    <row r="63" spans="1:12" s="3345" customFormat="1">
      <c r="A63" s="3351"/>
      <c r="B63" s="3351"/>
      <c r="C63" s="3350"/>
      <c r="D63" s="3350"/>
      <c r="E63" s="3350"/>
      <c r="F63" s="3349"/>
      <c r="G63" s="3344"/>
      <c r="H63" s="3344"/>
    </row>
    <row r="64" spans="1:12" s="3345" customFormat="1">
      <c r="A64" s="3351"/>
      <c r="B64" s="3351"/>
      <c r="C64" s="3350"/>
      <c r="D64" s="3350"/>
      <c r="E64" s="3350"/>
      <c r="F64" s="3349"/>
      <c r="G64" s="3344"/>
      <c r="H64" s="3344"/>
    </row>
    <row r="65" spans="1:8" s="3345" customFormat="1">
      <c r="A65" s="3351"/>
      <c r="B65" s="3351"/>
      <c r="C65" s="3350"/>
      <c r="D65" s="3350"/>
      <c r="E65" s="3350"/>
      <c r="F65" s="3349"/>
      <c r="G65" s="3344"/>
      <c r="H65" s="3344"/>
    </row>
    <row r="66" spans="1:8" s="3345" customFormat="1">
      <c r="A66" s="3351"/>
      <c r="B66" s="3351"/>
      <c r="C66" s="3350"/>
      <c r="D66" s="3350"/>
      <c r="E66" s="3350"/>
      <c r="F66" s="3349"/>
      <c r="G66" s="3344"/>
      <c r="H66" s="3344"/>
    </row>
    <row r="67" spans="1:8" s="3345" customFormat="1">
      <c r="A67" s="3350"/>
      <c r="B67" s="3351"/>
      <c r="C67" s="3350"/>
      <c r="D67" s="3350"/>
      <c r="E67" s="3350"/>
      <c r="F67" s="3349"/>
      <c r="G67" s="3344"/>
      <c r="H67" s="3344"/>
    </row>
    <row r="68" spans="1:8" s="3345" customFormat="1">
      <c r="A68" s="3350"/>
      <c r="B68" s="3351"/>
      <c r="C68" s="3350"/>
      <c r="D68" s="3350"/>
      <c r="E68" s="3350"/>
      <c r="F68" s="3349"/>
      <c r="G68" s="3344"/>
      <c r="H68" s="3344"/>
    </row>
    <row r="69" spans="1:8" s="3345" customFormat="1">
      <c r="A69" s="3350"/>
      <c r="B69" s="3351"/>
      <c r="C69" s="3350"/>
      <c r="D69" s="3350"/>
      <c r="E69" s="3350"/>
      <c r="F69" s="3349"/>
      <c r="G69" s="3344"/>
      <c r="H69" s="3344"/>
    </row>
    <row r="70" spans="1:8" s="3345" customFormat="1">
      <c r="A70" s="3350"/>
      <c r="B70" s="3351"/>
      <c r="C70" s="3350"/>
      <c r="D70" s="3350"/>
      <c r="E70" s="3350"/>
      <c r="F70" s="3349"/>
      <c r="G70" s="3344"/>
      <c r="H70" s="3344"/>
    </row>
    <row r="71" spans="1:8" s="3345" customFormat="1">
      <c r="A71" s="3350"/>
      <c r="B71" s="3351"/>
      <c r="C71" s="3350"/>
      <c r="D71" s="3350"/>
      <c r="E71" s="3350"/>
      <c r="F71" s="3349"/>
      <c r="G71" s="3344"/>
      <c r="H71" s="3344"/>
    </row>
    <row r="72" spans="1:8" s="3345" customFormat="1">
      <c r="A72" s="3350"/>
      <c r="B72" s="3351"/>
      <c r="C72" s="3350"/>
      <c r="D72" s="3350"/>
      <c r="E72" s="3350"/>
      <c r="F72" s="3349"/>
      <c r="G72" s="3344"/>
      <c r="H72" s="3344"/>
    </row>
    <row r="73" spans="1:8" s="3345" customFormat="1">
      <c r="A73" s="3350"/>
      <c r="B73" s="3351"/>
      <c r="C73" s="3350"/>
      <c r="D73" s="3350"/>
      <c r="E73" s="3350"/>
      <c r="F73" s="3349"/>
      <c r="G73" s="3344"/>
      <c r="H73" s="3344"/>
    </row>
    <row r="74" spans="1:8" s="3345" customFormat="1">
      <c r="A74" s="3350"/>
      <c r="B74" s="3351"/>
      <c r="C74" s="3350"/>
      <c r="D74" s="3350"/>
      <c r="E74" s="3350"/>
      <c r="F74" s="3349"/>
      <c r="G74" s="3344"/>
      <c r="H74" s="3344"/>
    </row>
    <row r="75" spans="1:8" s="3345" customFormat="1">
      <c r="A75" s="3350"/>
      <c r="B75" s="3351"/>
      <c r="C75" s="3350"/>
      <c r="D75" s="3350"/>
      <c r="E75" s="3350"/>
      <c r="F75" s="3349"/>
      <c r="G75" s="3344"/>
      <c r="H75" s="3344"/>
    </row>
    <row r="76" spans="1:8" s="3345" customFormat="1">
      <c r="A76" s="3350"/>
      <c r="B76" s="3351"/>
      <c r="C76" s="3350"/>
      <c r="D76" s="3350"/>
      <c r="E76" s="3350"/>
      <c r="F76" s="3349"/>
      <c r="G76" s="3344"/>
      <c r="H76" s="3344"/>
    </row>
    <row r="77" spans="1:8" s="3345" customFormat="1">
      <c r="A77" s="3350"/>
      <c r="B77" s="3351"/>
      <c r="C77" s="3350"/>
      <c r="D77" s="3350"/>
      <c r="E77" s="3350"/>
      <c r="F77" s="3349"/>
      <c r="G77" s="3344"/>
      <c r="H77" s="3344"/>
    </row>
    <row r="78" spans="1:8" s="3345" customFormat="1">
      <c r="A78" s="3350"/>
      <c r="B78" s="3351"/>
      <c r="C78" s="3350"/>
      <c r="D78" s="3350"/>
      <c r="E78" s="3350"/>
      <c r="F78" s="3349"/>
      <c r="G78" s="3344"/>
      <c r="H78" s="3344"/>
    </row>
    <row r="79" spans="1:8" s="3345" customFormat="1">
      <c r="A79" s="3350"/>
      <c r="B79" s="3351"/>
      <c r="C79" s="3350"/>
      <c r="D79" s="3350"/>
      <c r="E79" s="3350"/>
      <c r="F79" s="3349"/>
      <c r="G79" s="3344"/>
      <c r="H79" s="3344"/>
    </row>
    <row r="80" spans="1:8" s="3345" customFormat="1">
      <c r="A80" s="3350"/>
      <c r="B80" s="3351"/>
      <c r="C80" s="3350"/>
      <c r="D80" s="3350"/>
      <c r="E80" s="3350"/>
      <c r="F80" s="3349"/>
      <c r="G80" s="3344"/>
      <c r="H80" s="3344"/>
    </row>
    <row r="81" spans="1:12" s="3345" customFormat="1">
      <c r="A81" s="3344"/>
      <c r="B81" s="3351"/>
      <c r="C81" s="3350"/>
      <c r="D81" s="3350"/>
      <c r="E81" s="3350"/>
      <c r="F81" s="3349"/>
      <c r="G81" s="3344"/>
      <c r="H81" s="3344"/>
    </row>
    <row r="82" spans="1:12" s="3345" customFormat="1">
      <c r="A82" s="3344"/>
      <c r="B82" s="3351"/>
      <c r="C82" s="3350"/>
      <c r="D82" s="3350"/>
      <c r="E82" s="3350"/>
      <c r="F82" s="3349"/>
      <c r="G82" s="3344"/>
      <c r="H82" s="3344"/>
    </row>
    <row r="83" spans="1:12" s="3345" customFormat="1">
      <c r="A83" s="3344"/>
      <c r="B83" s="3348"/>
      <c r="C83" s="3344"/>
      <c r="D83" s="3344"/>
      <c r="E83" s="3344"/>
      <c r="F83" s="3347"/>
      <c r="G83" s="3344"/>
      <c r="H83" s="3344"/>
      <c r="J83" s="3344"/>
      <c r="K83" s="3344"/>
      <c r="L83" s="3344"/>
    </row>
    <row r="84" spans="1:12" s="3345" customFormat="1">
      <c r="A84" s="3344"/>
      <c r="B84" s="3348"/>
      <c r="C84" s="3344"/>
      <c r="D84" s="3344"/>
      <c r="E84" s="3344"/>
      <c r="F84" s="3347"/>
      <c r="G84" s="3344"/>
      <c r="H84" s="3344"/>
      <c r="J84" s="3344"/>
      <c r="K84" s="3344"/>
      <c r="L84" s="3344"/>
    </row>
    <row r="85" spans="1:12" s="3345" customFormat="1">
      <c r="A85" s="3344"/>
      <c r="B85" s="3348"/>
      <c r="C85" s="3344"/>
      <c r="D85" s="3344"/>
      <c r="E85" s="3344"/>
      <c r="F85" s="3347"/>
      <c r="G85" s="3344"/>
      <c r="H85" s="3344"/>
      <c r="J85" s="3344"/>
      <c r="K85" s="3344"/>
      <c r="L85" s="3344"/>
    </row>
    <row r="86" spans="1:12" s="3345" customFormat="1">
      <c r="A86" s="3344"/>
      <c r="B86" s="3348"/>
      <c r="C86" s="3344"/>
      <c r="D86" s="3344"/>
      <c r="E86" s="3344"/>
      <c r="F86" s="3347"/>
      <c r="G86" s="3344"/>
      <c r="H86" s="3344"/>
      <c r="J86" s="3344"/>
      <c r="K86" s="3344"/>
      <c r="L86" s="3344"/>
    </row>
    <row r="87" spans="1:12" s="3345" customFormat="1">
      <c r="A87" s="3344"/>
      <c r="B87" s="3348"/>
      <c r="C87" s="3344"/>
      <c r="D87" s="3344"/>
      <c r="E87" s="3344"/>
      <c r="F87" s="3347"/>
      <c r="G87" s="3344"/>
      <c r="H87" s="3344"/>
      <c r="J87" s="3344"/>
      <c r="K87" s="3344"/>
      <c r="L87" s="3344"/>
    </row>
    <row r="88" spans="1:12" s="3345" customFormat="1">
      <c r="A88" s="3344"/>
      <c r="B88" s="3348"/>
      <c r="C88" s="3344"/>
      <c r="D88" s="3344"/>
      <c r="E88" s="3344"/>
      <c r="F88" s="3347"/>
      <c r="G88" s="3344"/>
      <c r="H88" s="3344"/>
      <c r="J88" s="3344"/>
      <c r="K88" s="3344"/>
      <c r="L88" s="3344"/>
    </row>
    <row r="89" spans="1:12" s="3345" customFormat="1">
      <c r="A89" s="3344"/>
      <c r="B89" s="3348"/>
      <c r="C89" s="3344"/>
      <c r="D89" s="3344"/>
      <c r="E89" s="3344"/>
      <c r="F89" s="3347"/>
      <c r="G89" s="3344"/>
      <c r="H89" s="3344"/>
      <c r="J89" s="3344"/>
      <c r="K89" s="3344"/>
      <c r="L89" s="3344"/>
    </row>
    <row r="90" spans="1:12" s="3345" customFormat="1">
      <c r="A90" s="3344"/>
      <c r="B90" s="3348"/>
      <c r="C90" s="3344"/>
      <c r="D90" s="3344"/>
      <c r="E90" s="3344"/>
      <c r="F90" s="3347"/>
      <c r="G90" s="3344"/>
      <c r="H90" s="3344"/>
      <c r="J90" s="3344"/>
      <c r="K90" s="3344"/>
      <c r="L90" s="3344"/>
    </row>
    <row r="91" spans="1:12" s="3345" customFormat="1">
      <c r="A91" s="3344"/>
      <c r="B91" s="3348"/>
      <c r="C91" s="3344"/>
      <c r="D91" s="3344"/>
      <c r="E91" s="3344"/>
      <c r="F91" s="3347"/>
      <c r="G91" s="3344"/>
      <c r="H91" s="3344"/>
      <c r="J91" s="3344"/>
      <c r="K91" s="3344"/>
      <c r="L91" s="3344"/>
    </row>
    <row r="92" spans="1:12" s="3345" customFormat="1">
      <c r="A92" s="3344"/>
      <c r="B92" s="3348"/>
      <c r="C92" s="3344"/>
      <c r="D92" s="3344"/>
      <c r="E92" s="3344"/>
      <c r="F92" s="3347"/>
      <c r="G92" s="3344"/>
      <c r="H92" s="3344"/>
      <c r="J92" s="3344"/>
      <c r="K92" s="3344"/>
      <c r="L92" s="3344"/>
    </row>
    <row r="93" spans="1:12" s="3345" customFormat="1">
      <c r="A93" s="3344"/>
      <c r="B93" s="3348"/>
      <c r="C93" s="3344"/>
      <c r="D93" s="3344"/>
      <c r="E93" s="3344"/>
      <c r="F93" s="3347"/>
      <c r="G93" s="3344"/>
      <c r="H93" s="3344"/>
      <c r="J93" s="3344"/>
      <c r="K93" s="3344"/>
      <c r="L93" s="3344"/>
    </row>
    <row r="94" spans="1:12">
      <c r="B94" s="3348"/>
      <c r="F94" s="3347"/>
    </row>
    <row r="95" spans="1:12">
      <c r="B95" s="3348"/>
      <c r="F95" s="3347"/>
    </row>
    <row r="96" spans="1:12">
      <c r="B96" s="3348"/>
      <c r="F96" s="3347"/>
    </row>
    <row r="97" spans="2:6">
      <c r="B97" s="3348"/>
      <c r="F97" s="3347"/>
    </row>
    <row r="98" spans="2:6">
      <c r="B98" s="3348"/>
      <c r="F98" s="3347"/>
    </row>
    <row r="99" spans="2:6">
      <c r="F99" s="3347"/>
    </row>
    <row r="100" spans="2:6">
      <c r="F100" s="3347"/>
    </row>
    <row r="171" spans="4:5">
      <c r="D171" s="3346">
        <f>115000000+12000000</f>
        <v>127000000</v>
      </c>
      <c r="E171" s="3346"/>
    </row>
    <row r="279" spans="4:5">
      <c r="D279" s="3346"/>
      <c r="E279" s="3346"/>
    </row>
  </sheetData>
  <mergeCells count="63">
    <mergeCell ref="B52:D52"/>
    <mergeCell ref="B53:B54"/>
    <mergeCell ref="C53:D53"/>
    <mergeCell ref="A55:D55"/>
    <mergeCell ref="A46:A48"/>
    <mergeCell ref="B46:D46"/>
    <mergeCell ref="B47:B48"/>
    <mergeCell ref="C47:D47"/>
    <mergeCell ref="A49:A51"/>
    <mergeCell ref="B49:D49"/>
    <mergeCell ref="B50:B51"/>
    <mergeCell ref="C50:D50"/>
    <mergeCell ref="A52:A54"/>
    <mergeCell ref="A37:A45"/>
    <mergeCell ref="B37:D37"/>
    <mergeCell ref="B38:B39"/>
    <mergeCell ref="C38:D38"/>
    <mergeCell ref="B40:B41"/>
    <mergeCell ref="C40:D40"/>
    <mergeCell ref="B42:B43"/>
    <mergeCell ref="C42:D42"/>
    <mergeCell ref="B44:B45"/>
    <mergeCell ref="C44:D44"/>
    <mergeCell ref="A31:A33"/>
    <mergeCell ref="B31:D31"/>
    <mergeCell ref="B32:B33"/>
    <mergeCell ref="C32:D32"/>
    <mergeCell ref="A34:A36"/>
    <mergeCell ref="B34:D34"/>
    <mergeCell ref="B35:B36"/>
    <mergeCell ref="C35:D35"/>
    <mergeCell ref="A24:A30"/>
    <mergeCell ref="B24:D24"/>
    <mergeCell ref="B25:B26"/>
    <mergeCell ref="C25:D25"/>
    <mergeCell ref="B27:B28"/>
    <mergeCell ref="C27:D27"/>
    <mergeCell ref="B29:B30"/>
    <mergeCell ref="C29:D29"/>
    <mergeCell ref="A16:A18"/>
    <mergeCell ref="B16:D16"/>
    <mergeCell ref="B17:B18"/>
    <mergeCell ref="C17:D17"/>
    <mergeCell ref="A19:A23"/>
    <mergeCell ref="B19:D19"/>
    <mergeCell ref="B20:B21"/>
    <mergeCell ref="C20:D20"/>
    <mergeCell ref="B22:B23"/>
    <mergeCell ref="C22:D22"/>
    <mergeCell ref="A11:A15"/>
    <mergeCell ref="B11:D11"/>
    <mergeCell ref="B12:B13"/>
    <mergeCell ref="C12:D12"/>
    <mergeCell ref="B14:B15"/>
    <mergeCell ref="C14:D14"/>
    <mergeCell ref="A1:H1"/>
    <mergeCell ref="A2:F2"/>
    <mergeCell ref="A5:A10"/>
    <mergeCell ref="B5:D5"/>
    <mergeCell ref="B6:B8"/>
    <mergeCell ref="C6:D6"/>
    <mergeCell ref="B9:B10"/>
    <mergeCell ref="C9:D9"/>
  </mergeCells>
  <printOptions horizontalCentered="1"/>
  <pageMargins left="0.51181102362204722" right="0.51181102362204722" top="0.74803149606299213" bottom="0.55118110236220474" header="0.31496062992125984" footer="0.31496062992125984"/>
  <pageSetup paperSize="9" scale="105" orientation="landscape" horizontalDpi="300" verticalDpi="300" r:id="rId1"/>
  <headerFooter>
    <oddFooter>Strona &amp;P z &amp;N</oddFooter>
  </headerFooter>
  <rowBreaks count="1" manualBreakCount="1">
    <brk id="33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78"/>
  <sheetViews>
    <sheetView view="pageBreakPreview" zoomScale="115" zoomScaleNormal="75" zoomScaleSheetLayoutView="115" workbookViewId="0">
      <pane xSplit="4" ySplit="5" topLeftCell="E6" activePane="bottomRight" state="frozen"/>
      <selection activeCell="C749" sqref="C749"/>
      <selection pane="topRight" activeCell="C749" sqref="C749"/>
      <selection pane="bottomLeft" activeCell="C749" sqref="C749"/>
      <selection pane="bottomRight" activeCell="C749" sqref="C749"/>
    </sheetView>
  </sheetViews>
  <sheetFormatPr defaultColWidth="9.140625" defaultRowHeight="15.75"/>
  <cols>
    <col min="1" max="1" width="7" style="3383" customWidth="1"/>
    <col min="2" max="2" width="8.85546875" style="3382" bestFit="1" customWidth="1"/>
    <col min="3" max="3" width="30.140625" style="3350" customWidth="1"/>
    <col min="4" max="4" width="8.7109375" style="3350" customWidth="1"/>
    <col min="5" max="5" width="12.42578125" style="3350" customWidth="1"/>
    <col min="6" max="6" width="12.28515625" style="3350" customWidth="1"/>
    <col min="7" max="7" width="12.7109375" style="3350" bestFit="1" customWidth="1"/>
    <col min="8" max="8" width="12.5703125" style="3350" customWidth="1"/>
    <col min="9" max="9" width="12.85546875" style="3350" customWidth="1"/>
    <col min="10" max="10" width="11.28515625" style="3350" customWidth="1"/>
    <col min="11" max="11" width="12.85546875" style="3350" customWidth="1"/>
    <col min="12" max="12" width="12.42578125" style="3350" customWidth="1"/>
    <col min="13" max="13" width="11.7109375" style="3350" customWidth="1"/>
    <col min="14" max="14" width="11.140625" style="3350" customWidth="1"/>
    <col min="15" max="15" width="10.140625" style="3350" customWidth="1"/>
    <col min="16" max="16" width="12.5703125" style="3350" customWidth="1"/>
    <col min="17" max="16384" width="9.140625" style="3350"/>
  </cols>
  <sheetData>
    <row r="1" spans="1:16" ht="13.5" customHeight="1">
      <c r="A1" s="5475" t="s">
        <v>1116</v>
      </c>
      <c r="B1" s="5475"/>
      <c r="C1" s="5475"/>
      <c r="D1" s="5475"/>
      <c r="E1" s="5475"/>
      <c r="F1" s="5475"/>
      <c r="G1" s="5475"/>
      <c r="H1" s="5475"/>
      <c r="I1" s="5475"/>
      <c r="J1" s="5475"/>
      <c r="K1" s="5475"/>
      <c r="L1" s="5475"/>
      <c r="M1" s="5475"/>
      <c r="N1" s="5475"/>
      <c r="O1" s="5475"/>
    </row>
    <row r="2" spans="1:16" ht="13.5" customHeight="1" thickBot="1">
      <c r="A2" s="3452"/>
      <c r="B2" s="3452"/>
      <c r="C2" s="3452"/>
      <c r="D2" s="3452"/>
      <c r="E2" s="3452"/>
      <c r="F2" s="3452"/>
      <c r="G2" s="3452"/>
      <c r="H2" s="3452"/>
      <c r="I2" s="3452"/>
      <c r="J2" s="3452"/>
      <c r="K2" s="3452"/>
      <c r="L2" s="3452"/>
      <c r="M2" s="3452"/>
      <c r="N2" s="5476" t="s">
        <v>1115</v>
      </c>
      <c r="O2" s="5476"/>
    </row>
    <row r="3" spans="1:16" ht="14.25" customHeight="1">
      <c r="A3" s="5477" t="s">
        <v>2</v>
      </c>
      <c r="B3" s="5480" t="s">
        <v>1085</v>
      </c>
      <c r="C3" s="5480" t="s">
        <v>1093</v>
      </c>
      <c r="D3" s="5483" t="s">
        <v>5</v>
      </c>
      <c r="E3" s="5486" t="s">
        <v>1114</v>
      </c>
      <c r="F3" s="5486" t="s">
        <v>7</v>
      </c>
      <c r="G3" s="5489" t="s">
        <v>8</v>
      </c>
      <c r="H3" s="5489" t="s">
        <v>1113</v>
      </c>
      <c r="I3" s="5492" t="s">
        <v>1112</v>
      </c>
      <c r="J3" s="5493"/>
      <c r="K3" s="5493"/>
      <c r="L3" s="5493"/>
      <c r="M3" s="5494"/>
      <c r="N3" s="5492" t="s">
        <v>1111</v>
      </c>
      <c r="O3" s="5497" t="s">
        <v>1110</v>
      </c>
    </row>
    <row r="4" spans="1:16" ht="12.75" customHeight="1">
      <c r="A4" s="5478"/>
      <c r="B4" s="5481"/>
      <c r="C4" s="5481"/>
      <c r="D4" s="5484"/>
      <c r="E4" s="5487"/>
      <c r="F4" s="5487"/>
      <c r="G4" s="5490"/>
      <c r="H4" s="5490"/>
      <c r="I4" s="5490" t="s">
        <v>1109</v>
      </c>
      <c r="J4" s="5481" t="s">
        <v>427</v>
      </c>
      <c r="K4" s="5481"/>
      <c r="L4" s="5490" t="s">
        <v>1108</v>
      </c>
      <c r="M4" s="5500" t="s">
        <v>1107</v>
      </c>
      <c r="N4" s="5495"/>
      <c r="O4" s="5498"/>
    </row>
    <row r="5" spans="1:16" ht="77.25" thickBot="1">
      <c r="A5" s="5479"/>
      <c r="B5" s="5482"/>
      <c r="C5" s="5482"/>
      <c r="D5" s="5485"/>
      <c r="E5" s="5488"/>
      <c r="F5" s="5488"/>
      <c r="G5" s="5491"/>
      <c r="H5" s="5491"/>
      <c r="I5" s="5491"/>
      <c r="J5" s="3451" t="s">
        <v>1106</v>
      </c>
      <c r="K5" s="3451" t="s">
        <v>1105</v>
      </c>
      <c r="L5" s="5491"/>
      <c r="M5" s="5488"/>
      <c r="N5" s="5496"/>
      <c r="O5" s="5499"/>
    </row>
    <row r="6" spans="1:16" ht="9.75" customHeight="1">
      <c r="A6" s="3450" t="s">
        <v>10</v>
      </c>
      <c r="B6" s="3449" t="s">
        <v>11</v>
      </c>
      <c r="C6" s="3449" t="s">
        <v>12</v>
      </c>
      <c r="D6" s="3449" t="s">
        <v>13</v>
      </c>
      <c r="E6" s="3449" t="s">
        <v>14</v>
      </c>
      <c r="F6" s="3449" t="s">
        <v>15</v>
      </c>
      <c r="G6" s="3449" t="s">
        <v>16</v>
      </c>
      <c r="H6" s="3449" t="s">
        <v>17</v>
      </c>
      <c r="I6" s="3449" t="s">
        <v>1104</v>
      </c>
      <c r="J6" s="3449" t="s">
        <v>1103</v>
      </c>
      <c r="K6" s="3449" t="s">
        <v>1102</v>
      </c>
      <c r="L6" s="3449" t="s">
        <v>1101</v>
      </c>
      <c r="M6" s="3449" t="s">
        <v>1100</v>
      </c>
      <c r="N6" s="3448" t="s">
        <v>1099</v>
      </c>
      <c r="O6" s="3448" t="s">
        <v>1098</v>
      </c>
    </row>
    <row r="7" spans="1:16" ht="24.75" customHeight="1">
      <c r="A7" s="5468" t="s">
        <v>18</v>
      </c>
      <c r="B7" s="5501" t="s">
        <v>19</v>
      </c>
      <c r="C7" s="5501"/>
      <c r="D7" s="3446"/>
      <c r="E7" s="3445">
        <f>SUM(E8,E24)</f>
        <v>3585000</v>
      </c>
      <c r="F7" s="3445">
        <f>SUM(F8,F24)</f>
        <v>3595593</v>
      </c>
      <c r="G7" s="3444">
        <f>SUM(G8,,G24)</f>
        <v>3595590.46</v>
      </c>
      <c r="H7" s="3444">
        <f>SUM(H8,H24)</f>
        <v>3595590.46</v>
      </c>
      <c r="I7" s="3444">
        <f>SUM(J7:K7)</f>
        <v>3595590.46</v>
      </c>
      <c r="J7" s="3444">
        <f>SUM(J8,J24)</f>
        <v>328593</v>
      </c>
      <c r="K7" s="3444">
        <f>SUM(K8,K24)</f>
        <v>3266997.46</v>
      </c>
      <c r="L7" s="3444">
        <v>0</v>
      </c>
      <c r="M7" s="3444">
        <f>SUM(M8,M24)</f>
        <v>0</v>
      </c>
      <c r="N7" s="3444">
        <f>SUM(N8,N24)</f>
        <v>0</v>
      </c>
      <c r="O7" s="3443">
        <f>G7/F7</f>
        <v>0.99999929357966821</v>
      </c>
      <c r="P7" s="3386"/>
    </row>
    <row r="8" spans="1:16" ht="29.25" hidden="1" customHeight="1">
      <c r="A8" s="5468"/>
      <c r="B8" s="5502" t="s">
        <v>1078</v>
      </c>
      <c r="C8" s="5504" t="s">
        <v>1077</v>
      </c>
      <c r="D8" s="3411" t="s">
        <v>1097</v>
      </c>
      <c r="E8" s="3410">
        <f>SUM(E9:E23)</f>
        <v>0</v>
      </c>
      <c r="F8" s="3410">
        <f>SUM(F9:F23)</f>
        <v>0</v>
      </c>
      <c r="G8" s="3409">
        <f>SUM(H8,N8)</f>
        <v>0</v>
      </c>
      <c r="H8" s="3409">
        <f>SUM(I8,L8,M8)</f>
        <v>0</v>
      </c>
      <c r="I8" s="3409">
        <f>SUM(J8:K8)</f>
        <v>0</v>
      </c>
      <c r="J8" s="3409">
        <f>SUM(J9:J22)</f>
        <v>0</v>
      </c>
      <c r="K8" s="3409">
        <f>SUM(K9:K23)</f>
        <v>0</v>
      </c>
      <c r="L8" s="3409">
        <v>0</v>
      </c>
      <c r="M8" s="3409">
        <f>SUM(M9:M23)</f>
        <v>0</v>
      </c>
      <c r="N8" s="3408">
        <f>SUM(N9:N23)</f>
        <v>0</v>
      </c>
      <c r="O8" s="3407"/>
      <c r="P8" s="3386"/>
    </row>
    <row r="9" spans="1:16" ht="12.75" hidden="1">
      <c r="A9" s="5468"/>
      <c r="B9" s="5503"/>
      <c r="C9" s="5505"/>
      <c r="D9" s="3406" t="s">
        <v>530</v>
      </c>
      <c r="E9" s="3405"/>
      <c r="F9" s="3405"/>
      <c r="G9" s="3404"/>
      <c r="H9" s="3404"/>
      <c r="I9" s="3404"/>
      <c r="J9" s="3404"/>
      <c r="K9" s="3404"/>
      <c r="L9" s="3404"/>
      <c r="M9" s="3404"/>
      <c r="N9" s="3434"/>
      <c r="O9" s="3396"/>
    </row>
    <row r="10" spans="1:16" ht="12.75" hidden="1">
      <c r="A10" s="5468"/>
      <c r="B10" s="5503"/>
      <c r="C10" s="5505"/>
      <c r="D10" s="3406" t="s">
        <v>566</v>
      </c>
      <c r="E10" s="3405"/>
      <c r="F10" s="3405"/>
      <c r="G10" s="3404"/>
      <c r="H10" s="3404"/>
      <c r="I10" s="3404"/>
      <c r="J10" s="3404"/>
      <c r="K10" s="3404"/>
      <c r="L10" s="3404"/>
      <c r="M10" s="3404"/>
      <c r="N10" s="3434"/>
      <c r="O10" s="3396"/>
    </row>
    <row r="11" spans="1:16" ht="12.75" hidden="1">
      <c r="A11" s="5468"/>
      <c r="B11" s="5503"/>
      <c r="C11" s="5505"/>
      <c r="D11" s="3406" t="s">
        <v>564</v>
      </c>
      <c r="E11" s="3405"/>
      <c r="F11" s="3405"/>
      <c r="G11" s="3404"/>
      <c r="H11" s="3404"/>
      <c r="I11" s="3404"/>
      <c r="J11" s="3404"/>
      <c r="K11" s="3404"/>
      <c r="L11" s="3404"/>
      <c r="M11" s="3404"/>
      <c r="N11" s="3434"/>
      <c r="O11" s="3396"/>
    </row>
    <row r="12" spans="1:16" ht="12.75" hidden="1">
      <c r="A12" s="5468"/>
      <c r="B12" s="5503"/>
      <c r="C12" s="5505"/>
      <c r="D12" s="3406" t="s">
        <v>512</v>
      </c>
      <c r="E12" s="3405"/>
      <c r="F12" s="3405"/>
      <c r="G12" s="3404"/>
      <c r="H12" s="3404"/>
      <c r="I12" s="3404"/>
      <c r="J12" s="3404"/>
      <c r="K12" s="3404"/>
      <c r="L12" s="3404"/>
      <c r="M12" s="3404"/>
      <c r="N12" s="3434"/>
      <c r="O12" s="3396"/>
    </row>
    <row r="13" spans="1:16" ht="12.75" hidden="1">
      <c r="A13" s="5468"/>
      <c r="B13" s="5503"/>
      <c r="C13" s="5505"/>
      <c r="D13" s="3406" t="s">
        <v>510</v>
      </c>
      <c r="E13" s="3405"/>
      <c r="F13" s="3405"/>
      <c r="G13" s="3404"/>
      <c r="H13" s="3404"/>
      <c r="I13" s="3404"/>
      <c r="J13" s="3404"/>
      <c r="K13" s="3404"/>
      <c r="L13" s="3404"/>
      <c r="M13" s="3404"/>
      <c r="N13" s="3434"/>
      <c r="O13" s="3396"/>
    </row>
    <row r="14" spans="1:16" ht="12.75" hidden="1">
      <c r="A14" s="5468"/>
      <c r="B14" s="5503"/>
      <c r="C14" s="5505"/>
      <c r="D14" s="3406" t="s">
        <v>507</v>
      </c>
      <c r="E14" s="3405"/>
      <c r="F14" s="3405"/>
      <c r="G14" s="3404"/>
      <c r="H14" s="3404"/>
      <c r="I14" s="3404"/>
      <c r="J14" s="3404"/>
      <c r="K14" s="3404"/>
      <c r="L14" s="3404"/>
      <c r="M14" s="3404"/>
      <c r="N14" s="3434"/>
      <c r="O14" s="3396"/>
    </row>
    <row r="15" spans="1:16" ht="12.75" hidden="1">
      <c r="A15" s="5468"/>
      <c r="B15" s="5503"/>
      <c r="C15" s="5505"/>
      <c r="D15" s="3406" t="s">
        <v>554</v>
      </c>
      <c r="E15" s="3405"/>
      <c r="F15" s="3405"/>
      <c r="G15" s="3404"/>
      <c r="H15" s="3404"/>
      <c r="I15" s="3404"/>
      <c r="J15" s="3404"/>
      <c r="K15" s="3404"/>
      <c r="L15" s="3404"/>
      <c r="M15" s="3404"/>
      <c r="N15" s="3434"/>
      <c r="O15" s="3396"/>
    </row>
    <row r="16" spans="1:16" ht="12.75" hidden="1">
      <c r="A16" s="5468"/>
      <c r="B16" s="5503"/>
      <c r="C16" s="5505"/>
      <c r="D16" s="3406" t="s">
        <v>552</v>
      </c>
      <c r="E16" s="3405"/>
      <c r="F16" s="3405"/>
      <c r="G16" s="3404"/>
      <c r="H16" s="3404"/>
      <c r="I16" s="3404"/>
      <c r="J16" s="3404"/>
      <c r="K16" s="3404"/>
      <c r="L16" s="3404"/>
      <c r="M16" s="3404"/>
      <c r="N16" s="3434"/>
      <c r="O16" s="3396"/>
    </row>
    <row r="17" spans="1:16" ht="12.75" hidden="1">
      <c r="A17" s="5468"/>
      <c r="B17" s="5503"/>
      <c r="C17" s="5505"/>
      <c r="D17" s="3406" t="s">
        <v>550</v>
      </c>
      <c r="E17" s="3405"/>
      <c r="F17" s="3405"/>
      <c r="G17" s="3404"/>
      <c r="H17" s="3404"/>
      <c r="I17" s="3404"/>
      <c r="J17" s="3404"/>
      <c r="K17" s="3404"/>
      <c r="L17" s="3404"/>
      <c r="M17" s="3404"/>
      <c r="N17" s="3434"/>
      <c r="O17" s="3396"/>
    </row>
    <row r="18" spans="1:16" ht="12.75" hidden="1">
      <c r="A18" s="5468"/>
      <c r="B18" s="5503"/>
      <c r="C18" s="5505"/>
      <c r="D18" s="3406" t="s">
        <v>505</v>
      </c>
      <c r="E18" s="3405"/>
      <c r="F18" s="3405"/>
      <c r="G18" s="3404"/>
      <c r="H18" s="3404"/>
      <c r="I18" s="3404"/>
      <c r="J18" s="3404"/>
      <c r="K18" s="3404"/>
      <c r="L18" s="3404"/>
      <c r="M18" s="3404"/>
      <c r="N18" s="3434"/>
      <c r="O18" s="3396"/>
    </row>
    <row r="19" spans="1:16" ht="12.75" hidden="1">
      <c r="A19" s="5468"/>
      <c r="B19" s="5503"/>
      <c r="C19" s="5505"/>
      <c r="D19" s="3406" t="s">
        <v>548</v>
      </c>
      <c r="E19" s="3405"/>
      <c r="F19" s="3405"/>
      <c r="G19" s="3404"/>
      <c r="H19" s="3404"/>
      <c r="I19" s="3404"/>
      <c r="J19" s="3404"/>
      <c r="K19" s="3404"/>
      <c r="L19" s="3404"/>
      <c r="M19" s="3404"/>
      <c r="N19" s="3434"/>
      <c r="O19" s="3396"/>
    </row>
    <row r="20" spans="1:16" ht="12.75" hidden="1">
      <c r="A20" s="5468"/>
      <c r="B20" s="5503"/>
      <c r="C20" s="5505"/>
      <c r="D20" s="3406" t="s">
        <v>536</v>
      </c>
      <c r="E20" s="3405"/>
      <c r="F20" s="3405"/>
      <c r="G20" s="3404"/>
      <c r="H20" s="3404"/>
      <c r="I20" s="3404"/>
      <c r="J20" s="3404"/>
      <c r="K20" s="3404"/>
      <c r="L20" s="3404"/>
      <c r="M20" s="3404"/>
      <c r="N20" s="3434"/>
      <c r="O20" s="3396"/>
    </row>
    <row r="21" spans="1:16" ht="12.75" hidden="1">
      <c r="A21" s="5468"/>
      <c r="B21" s="5503"/>
      <c r="C21" s="5505"/>
      <c r="D21" s="3420" t="s">
        <v>534</v>
      </c>
      <c r="E21" s="3419"/>
      <c r="F21" s="3419"/>
      <c r="G21" s="3404"/>
      <c r="H21" s="3404"/>
      <c r="I21" s="3404"/>
      <c r="J21" s="3418"/>
      <c r="K21" s="3418"/>
      <c r="L21" s="3418"/>
      <c r="M21" s="3418"/>
      <c r="N21" s="3433"/>
      <c r="O21" s="3396"/>
    </row>
    <row r="22" spans="1:16" ht="12.75" hidden="1">
      <c r="A22" s="5468"/>
      <c r="B22" s="5503"/>
      <c r="C22" s="5505"/>
      <c r="D22" s="3420" t="s">
        <v>978</v>
      </c>
      <c r="E22" s="3419"/>
      <c r="F22" s="3419"/>
      <c r="G22" s="3404"/>
      <c r="H22" s="3404"/>
      <c r="I22" s="3404"/>
      <c r="J22" s="3418"/>
      <c r="K22" s="3418"/>
      <c r="L22" s="3418"/>
      <c r="M22" s="3418"/>
      <c r="N22" s="3433"/>
      <c r="O22" s="3396"/>
    </row>
    <row r="23" spans="1:16" ht="12.75" hidden="1">
      <c r="A23" s="5468"/>
      <c r="B23" s="5503"/>
      <c r="C23" s="5505"/>
      <c r="D23" s="3420" t="s">
        <v>579</v>
      </c>
      <c r="E23" s="3405"/>
      <c r="F23" s="3419"/>
      <c r="G23" s="3404"/>
      <c r="H23" s="3404"/>
      <c r="I23" s="3404"/>
      <c r="J23" s="3418"/>
      <c r="K23" s="3418"/>
      <c r="L23" s="3418"/>
      <c r="M23" s="3418"/>
      <c r="N23" s="3433"/>
      <c r="O23" s="3396"/>
    </row>
    <row r="24" spans="1:16" ht="26.25" customHeight="1">
      <c r="A24" s="5468"/>
      <c r="B24" s="5502" t="s">
        <v>48</v>
      </c>
      <c r="C24" s="5504" t="s">
        <v>49</v>
      </c>
      <c r="D24" s="3411" t="s">
        <v>1097</v>
      </c>
      <c r="E24" s="3431">
        <f>SUM(E25:E28)</f>
        <v>3585000</v>
      </c>
      <c r="F24" s="3431">
        <f>SUM(F25:F28)</f>
        <v>3595593</v>
      </c>
      <c r="G24" s="3430">
        <f>SUM(H24,N24)</f>
        <v>3595590.46</v>
      </c>
      <c r="H24" s="3430">
        <f>SUM(I24,L24,M24)</f>
        <v>3595590.46</v>
      </c>
      <c r="I24" s="3430">
        <f>SUM(J24:K24)</f>
        <v>3595590.46</v>
      </c>
      <c r="J24" s="3430">
        <f>SUM(J25:J28)</f>
        <v>328593</v>
      </c>
      <c r="K24" s="3430">
        <f>SUM(K25:K28)</f>
        <v>3266997.46</v>
      </c>
      <c r="L24" s="3430">
        <v>0</v>
      </c>
      <c r="M24" s="3430">
        <v>0</v>
      </c>
      <c r="N24" s="3429">
        <v>0</v>
      </c>
      <c r="O24" s="3407">
        <f t="shared" ref="O24:O50" si="0">G24/F24</f>
        <v>0.99999929357966821</v>
      </c>
    </row>
    <row r="25" spans="1:16" ht="12.75">
      <c r="A25" s="5468"/>
      <c r="B25" s="5503"/>
      <c r="C25" s="5505"/>
      <c r="D25" s="3447" t="s">
        <v>566</v>
      </c>
      <c r="E25" s="3419">
        <v>267441</v>
      </c>
      <c r="F25" s="3419">
        <v>276296</v>
      </c>
      <c r="G25" s="3418">
        <f>H25+N25</f>
        <v>276296</v>
      </c>
      <c r="H25" s="3418">
        <f>I25+L25+M25</f>
        <v>276296</v>
      </c>
      <c r="I25" s="3418">
        <f>J25+K25</f>
        <v>276296</v>
      </c>
      <c r="J25" s="3418">
        <v>276296</v>
      </c>
      <c r="K25" s="3418"/>
      <c r="L25" s="3428"/>
      <c r="M25" s="3428"/>
      <c r="N25" s="3417"/>
      <c r="O25" s="3396">
        <f t="shared" si="0"/>
        <v>1</v>
      </c>
    </row>
    <row r="26" spans="1:16" ht="12.75">
      <c r="A26" s="5468"/>
      <c r="B26" s="5503"/>
      <c r="C26" s="5505"/>
      <c r="D26" s="3447" t="s">
        <v>512</v>
      </c>
      <c r="E26" s="3419">
        <v>44253</v>
      </c>
      <c r="F26" s="3419">
        <v>45773</v>
      </c>
      <c r="G26" s="3418">
        <f>H26+N26</f>
        <v>45773</v>
      </c>
      <c r="H26" s="3418">
        <f>I26+L26+M26</f>
        <v>45773</v>
      </c>
      <c r="I26" s="3418">
        <f>J26+K26</f>
        <v>45773</v>
      </c>
      <c r="J26" s="3418">
        <v>45773</v>
      </c>
      <c r="K26" s="3418"/>
      <c r="L26" s="3428"/>
      <c r="M26" s="3428"/>
      <c r="N26" s="3417"/>
      <c r="O26" s="3396">
        <f t="shared" si="0"/>
        <v>1</v>
      </c>
    </row>
    <row r="27" spans="1:16" ht="12.75">
      <c r="A27" s="5468"/>
      <c r="B27" s="5503"/>
      <c r="C27" s="5505"/>
      <c r="D27" s="3447" t="s">
        <v>510</v>
      </c>
      <c r="E27" s="3419">
        <v>6306</v>
      </c>
      <c r="F27" s="3419">
        <v>6524</v>
      </c>
      <c r="G27" s="3418">
        <f>H27+N27</f>
        <v>6524</v>
      </c>
      <c r="H27" s="3418">
        <f>I27+L27+M27</f>
        <v>6524</v>
      </c>
      <c r="I27" s="3418">
        <f>J27+K27</f>
        <v>6524</v>
      </c>
      <c r="J27" s="3418">
        <v>6524</v>
      </c>
      <c r="K27" s="3418"/>
      <c r="L27" s="3428"/>
      <c r="M27" s="3428"/>
      <c r="N27" s="3417"/>
      <c r="O27" s="3396">
        <f t="shared" si="0"/>
        <v>1</v>
      </c>
    </row>
    <row r="28" spans="1:16" ht="12.75">
      <c r="A28" s="5459"/>
      <c r="B28" s="5506"/>
      <c r="C28" s="5507"/>
      <c r="D28" s="3420" t="s">
        <v>1016</v>
      </c>
      <c r="E28" s="3419">
        <v>3267000</v>
      </c>
      <c r="F28" s="3419">
        <v>3267000</v>
      </c>
      <c r="G28" s="3418">
        <f>H28+N28</f>
        <v>3266997.46</v>
      </c>
      <c r="H28" s="3418">
        <f>I28+L28+M28</f>
        <v>3266997.46</v>
      </c>
      <c r="I28" s="3418">
        <f>J28+K28</f>
        <v>3266997.46</v>
      </c>
      <c r="J28" s="3418"/>
      <c r="K28" s="3418">
        <v>3266997.46</v>
      </c>
      <c r="L28" s="3428"/>
      <c r="M28" s="3428"/>
      <c r="N28" s="3417"/>
      <c r="O28" s="3396">
        <f t="shared" si="0"/>
        <v>0.99999922252831341</v>
      </c>
    </row>
    <row r="29" spans="1:16" ht="26.25" customHeight="1">
      <c r="A29" s="5467" t="s">
        <v>1064</v>
      </c>
      <c r="B29" s="5508" t="s">
        <v>82</v>
      </c>
      <c r="C29" s="5509"/>
      <c r="D29" s="3446"/>
      <c r="E29" s="3445">
        <f>SUM(E30,E35)</f>
        <v>52158000</v>
      </c>
      <c r="F29" s="3445">
        <f>SUM(F30,F35)</f>
        <v>63290658</v>
      </c>
      <c r="G29" s="3444">
        <f>SUM(G30,G35)</f>
        <v>63290656.519999996</v>
      </c>
      <c r="H29" s="3444">
        <f>SUM(H30,H35)</f>
        <v>63290656.519999996</v>
      </c>
      <c r="I29" s="3444">
        <f>SUM(I30,I35)</f>
        <v>271543.07999999996</v>
      </c>
      <c r="J29" s="3444">
        <f>J30+J35</f>
        <v>124339</v>
      </c>
      <c r="K29" s="3444">
        <f>SUM(K30,K35)</f>
        <v>147204.07999999999</v>
      </c>
      <c r="L29" s="3444">
        <f>SUM(L30,L35)</f>
        <v>63019113.439999998</v>
      </c>
      <c r="M29" s="3444">
        <v>0</v>
      </c>
      <c r="N29" s="3444">
        <v>0</v>
      </c>
      <c r="O29" s="3443">
        <f t="shared" si="0"/>
        <v>0.99999997661582218</v>
      </c>
    </row>
    <row r="30" spans="1:16" ht="27.75" customHeight="1">
      <c r="A30" s="5468"/>
      <c r="B30" s="5502" t="s">
        <v>1059</v>
      </c>
      <c r="C30" s="5504" t="s">
        <v>101</v>
      </c>
      <c r="D30" s="3411" t="s">
        <v>1097</v>
      </c>
      <c r="E30" s="3410">
        <f>SUM(E31:E34)</f>
        <v>51873000</v>
      </c>
      <c r="F30" s="3410">
        <f>SUM(F31:F34)</f>
        <v>63019114</v>
      </c>
      <c r="G30" s="3409">
        <f>SUM(H30,N30)</f>
        <v>63019113.439999998</v>
      </c>
      <c r="H30" s="3409">
        <f>SUM(I30,L30,M30)</f>
        <v>63019113.439999998</v>
      </c>
      <c r="I30" s="3409">
        <v>0</v>
      </c>
      <c r="J30" s="3409">
        <v>0</v>
      </c>
      <c r="K30" s="3409">
        <v>0</v>
      </c>
      <c r="L30" s="3409">
        <f>SUM(L31:L34)</f>
        <v>63019113.439999998</v>
      </c>
      <c r="M30" s="3409">
        <v>0</v>
      </c>
      <c r="N30" s="3408">
        <v>0</v>
      </c>
      <c r="O30" s="3421">
        <f t="shared" si="0"/>
        <v>0.99999999111380711</v>
      </c>
      <c r="P30" s="3386"/>
    </row>
    <row r="31" spans="1:16" ht="12.75">
      <c r="A31" s="5468"/>
      <c r="B31" s="5503"/>
      <c r="C31" s="5505"/>
      <c r="D31" s="3438" t="s">
        <v>1057</v>
      </c>
      <c r="E31" s="3437">
        <v>1600000</v>
      </c>
      <c r="F31" s="3437">
        <v>444476</v>
      </c>
      <c r="G31" s="3404">
        <f>H31+N31</f>
        <v>444475.47</v>
      </c>
      <c r="H31" s="3404">
        <f>I31+L31+M31</f>
        <v>444475.47</v>
      </c>
      <c r="I31" s="3404"/>
      <c r="J31" s="3404"/>
      <c r="K31" s="3404"/>
      <c r="L31" s="3404">
        <v>444475.47</v>
      </c>
      <c r="M31" s="3404"/>
      <c r="N31" s="3434"/>
      <c r="O31" s="3416">
        <f t="shared" si="0"/>
        <v>0.99999880758466142</v>
      </c>
      <c r="P31" s="3386"/>
    </row>
    <row r="32" spans="1:16" ht="12.75">
      <c r="A32" s="5468"/>
      <c r="B32" s="5503"/>
      <c r="C32" s="5505"/>
      <c r="D32" s="3438" t="s">
        <v>371</v>
      </c>
      <c r="E32" s="3437">
        <v>4050000</v>
      </c>
      <c r="F32" s="3437">
        <v>4715519</v>
      </c>
      <c r="G32" s="3404">
        <f>H32+N32</f>
        <v>4715518.8099999996</v>
      </c>
      <c r="H32" s="3404">
        <f>I32+L32+M32</f>
        <v>4715518.8099999996</v>
      </c>
      <c r="I32" s="3404"/>
      <c r="J32" s="3404"/>
      <c r="K32" s="3404"/>
      <c r="L32" s="3404">
        <v>4715518.8099999996</v>
      </c>
      <c r="M32" s="3404"/>
      <c r="N32" s="3434"/>
      <c r="O32" s="3416">
        <f t="shared" si="0"/>
        <v>0.99999995970751032</v>
      </c>
      <c r="P32" s="3386"/>
    </row>
    <row r="33" spans="1:16" ht="12.75">
      <c r="A33" s="5468"/>
      <c r="B33" s="5503"/>
      <c r="C33" s="5505"/>
      <c r="D33" s="3406" t="s">
        <v>1054</v>
      </c>
      <c r="E33" s="3405">
        <v>43873000</v>
      </c>
      <c r="F33" s="3405">
        <v>55062149</v>
      </c>
      <c r="G33" s="3404">
        <f>H33+N33</f>
        <v>55062149.469999999</v>
      </c>
      <c r="H33" s="3404">
        <f>I33+L33+M33</f>
        <v>55062149.469999999</v>
      </c>
      <c r="I33" s="3403"/>
      <c r="J33" s="3403"/>
      <c r="K33" s="3403"/>
      <c r="L33" s="3404">
        <v>55062149.469999999</v>
      </c>
      <c r="M33" s="3403"/>
      <c r="N33" s="3402"/>
      <c r="O33" s="3416">
        <f t="shared" si="0"/>
        <v>1.0000000085358092</v>
      </c>
    </row>
    <row r="34" spans="1:16" ht="12.75">
      <c r="A34" s="5468"/>
      <c r="B34" s="5506"/>
      <c r="C34" s="5507"/>
      <c r="D34" s="3406" t="s">
        <v>613</v>
      </c>
      <c r="E34" s="3405">
        <v>2350000</v>
      </c>
      <c r="F34" s="3405">
        <v>2796970</v>
      </c>
      <c r="G34" s="3404">
        <f>H34+N34</f>
        <v>2796969.69</v>
      </c>
      <c r="H34" s="3404">
        <f>I34+L34+M34</f>
        <v>2796969.69</v>
      </c>
      <c r="I34" s="3403"/>
      <c r="J34" s="3403"/>
      <c r="K34" s="3403"/>
      <c r="L34" s="3404">
        <v>2796969.69</v>
      </c>
      <c r="M34" s="3403"/>
      <c r="N34" s="3402"/>
      <c r="O34" s="3416">
        <f t="shared" si="0"/>
        <v>0.99999988916577576</v>
      </c>
    </row>
    <row r="35" spans="1:16" ht="27" customHeight="1">
      <c r="A35" s="5468"/>
      <c r="B35" s="5502" t="s">
        <v>1034</v>
      </c>
      <c r="C35" s="5504" t="s">
        <v>49</v>
      </c>
      <c r="D35" s="3411" t="s">
        <v>1097</v>
      </c>
      <c r="E35" s="3410">
        <f>SUM(E36:E39)</f>
        <v>285000</v>
      </c>
      <c r="F35" s="3410">
        <f>SUM(F36:F39)</f>
        <v>271544</v>
      </c>
      <c r="G35" s="3409">
        <f>SUM(H35,N35)</f>
        <v>271543.07999999996</v>
      </c>
      <c r="H35" s="3409">
        <f>SUM(I35,L35,M35)</f>
        <v>271543.07999999996</v>
      </c>
      <c r="I35" s="3409">
        <f>SUM(J35:K35)</f>
        <v>271543.07999999996</v>
      </c>
      <c r="J35" s="3409">
        <f>SUM(J36:J39)</f>
        <v>124339</v>
      </c>
      <c r="K35" s="3409">
        <f>SUM(K36:K39)</f>
        <v>147204.07999999999</v>
      </c>
      <c r="L35" s="3409">
        <v>0</v>
      </c>
      <c r="M35" s="3409">
        <v>0</v>
      </c>
      <c r="N35" s="3408">
        <v>0</v>
      </c>
      <c r="O35" s="3421">
        <f t="shared" si="0"/>
        <v>0.9999966119671212</v>
      </c>
      <c r="P35" s="3386"/>
    </row>
    <row r="36" spans="1:16" ht="12.75">
      <c r="A36" s="5468"/>
      <c r="B36" s="5503"/>
      <c r="C36" s="5505"/>
      <c r="D36" s="3438" t="s">
        <v>566</v>
      </c>
      <c r="E36" s="3437">
        <v>100302</v>
      </c>
      <c r="F36" s="3437">
        <v>103932</v>
      </c>
      <c r="G36" s="3404">
        <f>H36+N36</f>
        <v>103932</v>
      </c>
      <c r="H36" s="3404">
        <f>I36+L36+M36</f>
        <v>103932</v>
      </c>
      <c r="I36" s="3404">
        <f>J36+K36</f>
        <v>103932</v>
      </c>
      <c r="J36" s="3404">
        <v>103932</v>
      </c>
      <c r="K36" s="3404"/>
      <c r="L36" s="3404"/>
      <c r="M36" s="3404"/>
      <c r="N36" s="3434"/>
      <c r="O36" s="3416">
        <f t="shared" si="0"/>
        <v>1</v>
      </c>
      <c r="P36" s="3386"/>
    </row>
    <row r="37" spans="1:16" ht="12.75">
      <c r="A37" s="5468"/>
      <c r="B37" s="5503"/>
      <c r="C37" s="5505"/>
      <c r="D37" s="3438" t="s">
        <v>512</v>
      </c>
      <c r="E37" s="3437">
        <v>17240</v>
      </c>
      <c r="F37" s="3437">
        <v>17860</v>
      </c>
      <c r="G37" s="3404">
        <f>H37+N37</f>
        <v>17860</v>
      </c>
      <c r="H37" s="3404">
        <f>I37+L37+M37</f>
        <v>17860</v>
      </c>
      <c r="I37" s="3404">
        <f>J37+K37</f>
        <v>17860</v>
      </c>
      <c r="J37" s="3404">
        <v>17860</v>
      </c>
      <c r="K37" s="3404"/>
      <c r="L37" s="3404"/>
      <c r="M37" s="3404"/>
      <c r="N37" s="3434"/>
      <c r="O37" s="3416">
        <f t="shared" si="0"/>
        <v>1</v>
      </c>
      <c r="P37" s="3386"/>
    </row>
    <row r="38" spans="1:16" ht="12.75">
      <c r="A38" s="5468"/>
      <c r="B38" s="5503"/>
      <c r="C38" s="5505"/>
      <c r="D38" s="3438" t="s">
        <v>510</v>
      </c>
      <c r="E38" s="3437">
        <v>2458</v>
      </c>
      <c r="F38" s="3437">
        <v>2547</v>
      </c>
      <c r="G38" s="3404">
        <f>H38+N38</f>
        <v>2547</v>
      </c>
      <c r="H38" s="3404">
        <f>I38+L38+M38</f>
        <v>2547</v>
      </c>
      <c r="I38" s="3404">
        <f>J38+K38</f>
        <v>2547</v>
      </c>
      <c r="J38" s="3404">
        <v>2547</v>
      </c>
      <c r="K38" s="3404"/>
      <c r="L38" s="3404"/>
      <c r="M38" s="3404"/>
      <c r="N38" s="3434"/>
      <c r="O38" s="3416">
        <f t="shared" si="0"/>
        <v>1</v>
      </c>
      <c r="P38" s="3386"/>
    </row>
    <row r="39" spans="1:16" ht="12.75">
      <c r="A39" s="5459"/>
      <c r="B39" s="5506"/>
      <c r="C39" s="5507"/>
      <c r="D39" s="3406" t="s">
        <v>505</v>
      </c>
      <c r="E39" s="3405">
        <v>165000</v>
      </c>
      <c r="F39" s="3405">
        <v>147205</v>
      </c>
      <c r="G39" s="3404">
        <f>H39+N39</f>
        <v>147204.07999999999</v>
      </c>
      <c r="H39" s="3404">
        <f>I39+L39+M39</f>
        <v>147204.07999999999</v>
      </c>
      <c r="I39" s="3404">
        <f>J39+K39</f>
        <v>147204.07999999999</v>
      </c>
      <c r="J39" s="3403"/>
      <c r="K39" s="3404">
        <v>147204.07999999999</v>
      </c>
      <c r="L39" s="3403"/>
      <c r="M39" s="3403"/>
      <c r="N39" s="3402"/>
      <c r="O39" s="3416">
        <f t="shared" si="0"/>
        <v>0.99999375021228887</v>
      </c>
    </row>
    <row r="40" spans="1:16" ht="26.25" customHeight="1">
      <c r="A40" s="5467" t="s">
        <v>1033</v>
      </c>
      <c r="B40" s="5508" t="s">
        <v>135</v>
      </c>
      <c r="C40" s="5509"/>
      <c r="D40" s="3415"/>
      <c r="E40" s="3414">
        <f t="shared" ref="E40:K40" si="1">SUM(E41)</f>
        <v>50000</v>
      </c>
      <c r="F40" s="3414">
        <f t="shared" si="1"/>
        <v>51766</v>
      </c>
      <c r="G40" s="3413">
        <f t="shared" si="1"/>
        <v>51766</v>
      </c>
      <c r="H40" s="3413">
        <f t="shared" si="1"/>
        <v>51766</v>
      </c>
      <c r="I40" s="3413">
        <f t="shared" si="1"/>
        <v>51766</v>
      </c>
      <c r="J40" s="3413">
        <f t="shared" si="1"/>
        <v>51766</v>
      </c>
      <c r="K40" s="3413">
        <f t="shared" si="1"/>
        <v>0</v>
      </c>
      <c r="L40" s="3413">
        <v>0</v>
      </c>
      <c r="M40" s="3413">
        <v>0</v>
      </c>
      <c r="N40" s="3413">
        <v>0</v>
      </c>
      <c r="O40" s="3412">
        <f t="shared" si="0"/>
        <v>1</v>
      </c>
    </row>
    <row r="41" spans="1:16" ht="27.75" customHeight="1">
      <c r="A41" s="5468"/>
      <c r="B41" s="5502" t="s">
        <v>1030</v>
      </c>
      <c r="C41" s="5504" t="s">
        <v>49</v>
      </c>
      <c r="D41" s="3411" t="s">
        <v>1097</v>
      </c>
      <c r="E41" s="3410">
        <f>SUM(E42:E44)</f>
        <v>50000</v>
      </c>
      <c r="F41" s="3410">
        <f>SUM(F42:F44)</f>
        <v>51766</v>
      </c>
      <c r="G41" s="3409">
        <f>SUM(H41,N41)</f>
        <v>51766</v>
      </c>
      <c r="H41" s="3409">
        <f>SUM(I41,L41,M41)</f>
        <v>51766</v>
      </c>
      <c r="I41" s="3409">
        <f>SUM(J41:K41)</f>
        <v>51766</v>
      </c>
      <c r="J41" s="3409">
        <f>SUM(J42:J44)</f>
        <v>51766</v>
      </c>
      <c r="K41" s="3409">
        <f>SUM(K42:K44)</f>
        <v>0</v>
      </c>
      <c r="L41" s="3409">
        <v>0</v>
      </c>
      <c r="M41" s="3409">
        <v>0</v>
      </c>
      <c r="N41" s="3408">
        <v>0</v>
      </c>
      <c r="O41" s="3421">
        <f t="shared" si="0"/>
        <v>1</v>
      </c>
      <c r="P41" s="3386"/>
    </row>
    <row r="42" spans="1:16" ht="12.75">
      <c r="A42" s="5468"/>
      <c r="B42" s="5503"/>
      <c r="C42" s="5505"/>
      <c r="D42" s="3438" t="s">
        <v>566</v>
      </c>
      <c r="E42" s="3437">
        <v>41794</v>
      </c>
      <c r="F42" s="3437">
        <v>43274</v>
      </c>
      <c r="G42" s="3404">
        <f>H42+N42</f>
        <v>43274</v>
      </c>
      <c r="H42" s="3404">
        <f>I42+L42+M42</f>
        <v>43274</v>
      </c>
      <c r="I42" s="3404">
        <f>J42+K42</f>
        <v>43274</v>
      </c>
      <c r="J42" s="3404">
        <v>43274</v>
      </c>
      <c r="K42" s="3404"/>
      <c r="L42" s="3404"/>
      <c r="M42" s="3404"/>
      <c r="N42" s="3434"/>
      <c r="O42" s="3416">
        <f t="shared" si="0"/>
        <v>1</v>
      </c>
      <c r="P42" s="3386"/>
    </row>
    <row r="43" spans="1:16" ht="12.75">
      <c r="A43" s="5468"/>
      <c r="B43" s="5503"/>
      <c r="C43" s="5505"/>
      <c r="D43" s="3438" t="s">
        <v>512</v>
      </c>
      <c r="E43" s="3437">
        <v>7183</v>
      </c>
      <c r="F43" s="3437">
        <v>7433</v>
      </c>
      <c r="G43" s="3404">
        <f>H43+N43</f>
        <v>7433</v>
      </c>
      <c r="H43" s="3404">
        <f>I43+L43+M43</f>
        <v>7433</v>
      </c>
      <c r="I43" s="3404">
        <f>J43+K43</f>
        <v>7433</v>
      </c>
      <c r="J43" s="3404">
        <v>7433</v>
      </c>
      <c r="K43" s="3404"/>
      <c r="L43" s="3404"/>
      <c r="M43" s="3404"/>
      <c r="N43" s="3434"/>
      <c r="O43" s="3416">
        <f t="shared" si="0"/>
        <v>1</v>
      </c>
      <c r="P43" s="3386"/>
    </row>
    <row r="44" spans="1:16" ht="12.75">
      <c r="A44" s="5468"/>
      <c r="B44" s="5503"/>
      <c r="C44" s="5505"/>
      <c r="D44" s="3442" t="s">
        <v>510</v>
      </c>
      <c r="E44" s="3441">
        <v>1023</v>
      </c>
      <c r="F44" s="3441">
        <v>1059</v>
      </c>
      <c r="G44" s="3424">
        <f>H44+N44</f>
        <v>1059</v>
      </c>
      <c r="H44" s="3424">
        <f>I44+L44+M44</f>
        <v>1059</v>
      </c>
      <c r="I44" s="3424">
        <f>J44+K44</f>
        <v>1059</v>
      </c>
      <c r="J44" s="3424">
        <v>1059</v>
      </c>
      <c r="K44" s="3424"/>
      <c r="L44" s="3424"/>
      <c r="M44" s="3424"/>
      <c r="N44" s="3440"/>
      <c r="O44" s="3439">
        <f t="shared" si="0"/>
        <v>1</v>
      </c>
      <c r="P44" s="3386"/>
    </row>
    <row r="45" spans="1:16" ht="26.25" customHeight="1">
      <c r="A45" s="5467" t="s">
        <v>1009</v>
      </c>
      <c r="B45" s="5510" t="s">
        <v>154</v>
      </c>
      <c r="C45" s="5510"/>
      <c r="D45" s="3415"/>
      <c r="E45" s="3414">
        <f t="shared" ref="E45:K45" si="2">E46+E51</f>
        <v>398000</v>
      </c>
      <c r="F45" s="3414">
        <f t="shared" si="2"/>
        <v>409956</v>
      </c>
      <c r="G45" s="3413">
        <f t="shared" si="2"/>
        <v>409956</v>
      </c>
      <c r="H45" s="3413">
        <f t="shared" si="2"/>
        <v>409956</v>
      </c>
      <c r="I45" s="3413">
        <f t="shared" si="2"/>
        <v>409956</v>
      </c>
      <c r="J45" s="3413">
        <f t="shared" si="2"/>
        <v>349956</v>
      </c>
      <c r="K45" s="3413">
        <f t="shared" si="2"/>
        <v>60000</v>
      </c>
      <c r="L45" s="3413">
        <v>0</v>
      </c>
      <c r="M45" s="3413">
        <v>0</v>
      </c>
      <c r="N45" s="3413">
        <f>N46+N51</f>
        <v>0</v>
      </c>
      <c r="O45" s="3412">
        <f t="shared" si="0"/>
        <v>1</v>
      </c>
    </row>
    <row r="46" spans="1:16" ht="27.75" customHeight="1">
      <c r="A46" s="5468"/>
      <c r="B46" s="5502" t="s">
        <v>1003</v>
      </c>
      <c r="C46" s="5504" t="s">
        <v>1090</v>
      </c>
      <c r="D46" s="3411" t="s">
        <v>1097</v>
      </c>
      <c r="E46" s="3410">
        <f>SUM(E47:E50)</f>
        <v>398000</v>
      </c>
      <c r="F46" s="3410">
        <f>SUM(F47:F50)</f>
        <v>409956</v>
      </c>
      <c r="G46" s="3409">
        <f>SUM(H46,N46)</f>
        <v>409956</v>
      </c>
      <c r="H46" s="3409">
        <f>SUM(I46,L46,M46)</f>
        <v>409956</v>
      </c>
      <c r="I46" s="3409">
        <f>SUM(J46:K46)</f>
        <v>409956</v>
      </c>
      <c r="J46" s="3409">
        <f>SUM(J47:J50)</f>
        <v>349956</v>
      </c>
      <c r="K46" s="3409">
        <f>SUM(K47:K50)</f>
        <v>60000</v>
      </c>
      <c r="L46" s="3409">
        <v>0</v>
      </c>
      <c r="M46" s="3409">
        <v>0</v>
      </c>
      <c r="N46" s="3408">
        <v>0</v>
      </c>
      <c r="O46" s="3407">
        <f t="shared" si="0"/>
        <v>1</v>
      </c>
      <c r="P46" s="3386"/>
    </row>
    <row r="47" spans="1:16" ht="12.75">
      <c r="A47" s="5468"/>
      <c r="B47" s="5503"/>
      <c r="C47" s="5505"/>
      <c r="D47" s="3438" t="s">
        <v>566</v>
      </c>
      <c r="E47" s="3437">
        <v>280780</v>
      </c>
      <c r="F47" s="3437">
        <v>290712</v>
      </c>
      <c r="G47" s="3404">
        <f>H47+N47</f>
        <v>290712</v>
      </c>
      <c r="H47" s="3404">
        <f>I47+L47+M47</f>
        <v>290712</v>
      </c>
      <c r="I47" s="3404">
        <f>J47+K47</f>
        <v>290712</v>
      </c>
      <c r="J47" s="3404">
        <v>290712</v>
      </c>
      <c r="K47" s="3404"/>
      <c r="L47" s="3409"/>
      <c r="M47" s="3409"/>
      <c r="N47" s="3408"/>
      <c r="O47" s="3396">
        <f t="shared" si="0"/>
        <v>1</v>
      </c>
      <c r="P47" s="3386"/>
    </row>
    <row r="48" spans="1:16" ht="12.75">
      <c r="A48" s="5468"/>
      <c r="B48" s="5503"/>
      <c r="C48" s="5505"/>
      <c r="D48" s="3438" t="s">
        <v>512</v>
      </c>
      <c r="E48" s="3437">
        <v>50340</v>
      </c>
      <c r="F48" s="3437">
        <v>52120</v>
      </c>
      <c r="G48" s="3404">
        <f>H48+N48</f>
        <v>52120</v>
      </c>
      <c r="H48" s="3404">
        <f>I48+L48+M48</f>
        <v>52120</v>
      </c>
      <c r="I48" s="3404">
        <f>J48+K48</f>
        <v>52120</v>
      </c>
      <c r="J48" s="3404">
        <v>52120</v>
      </c>
      <c r="K48" s="3404"/>
      <c r="L48" s="3409"/>
      <c r="M48" s="3409"/>
      <c r="N48" s="3408"/>
      <c r="O48" s="3396">
        <f t="shared" si="0"/>
        <v>1</v>
      </c>
      <c r="P48" s="3386"/>
    </row>
    <row r="49" spans="1:16" ht="12.75">
      <c r="A49" s="5468"/>
      <c r="B49" s="5503"/>
      <c r="C49" s="5505"/>
      <c r="D49" s="3438" t="s">
        <v>510</v>
      </c>
      <c r="E49" s="3437">
        <v>6880</v>
      </c>
      <c r="F49" s="3437">
        <v>7124</v>
      </c>
      <c r="G49" s="3404">
        <f>H49+N49</f>
        <v>7124</v>
      </c>
      <c r="H49" s="3404">
        <f>I49+L49+M49</f>
        <v>7124</v>
      </c>
      <c r="I49" s="3404">
        <f>J49+K49</f>
        <v>7124</v>
      </c>
      <c r="J49" s="3404">
        <v>7124</v>
      </c>
      <c r="K49" s="3404"/>
      <c r="L49" s="3409"/>
      <c r="M49" s="3409"/>
      <c r="N49" s="3408"/>
      <c r="O49" s="3396">
        <f t="shared" si="0"/>
        <v>1</v>
      </c>
      <c r="P49" s="3386"/>
    </row>
    <row r="50" spans="1:16" ht="12.75">
      <c r="A50" s="5468"/>
      <c r="B50" s="5503"/>
      <c r="C50" s="5505"/>
      <c r="D50" s="3438" t="s">
        <v>505</v>
      </c>
      <c r="E50" s="3437">
        <v>60000</v>
      </c>
      <c r="F50" s="3437">
        <v>60000</v>
      </c>
      <c r="G50" s="3404">
        <f>H50+N50</f>
        <v>60000</v>
      </c>
      <c r="H50" s="3404">
        <f>I50+L50+M50</f>
        <v>60000</v>
      </c>
      <c r="I50" s="3404">
        <f>J50+K50</f>
        <v>60000</v>
      </c>
      <c r="J50" s="3404"/>
      <c r="K50" s="3404">
        <v>60000</v>
      </c>
      <c r="L50" s="3409"/>
      <c r="M50" s="3409"/>
      <c r="N50" s="3408"/>
      <c r="O50" s="3396">
        <f t="shared" si="0"/>
        <v>1</v>
      </c>
      <c r="P50" s="3386"/>
    </row>
    <row r="51" spans="1:16" ht="28.5" hidden="1" customHeight="1">
      <c r="A51" s="5468"/>
      <c r="B51" s="5502" t="s">
        <v>1089</v>
      </c>
      <c r="C51" s="5504" t="s">
        <v>49</v>
      </c>
      <c r="D51" s="3432" t="s">
        <v>1097</v>
      </c>
      <c r="E51" s="3431">
        <f>SUM(E52:E52)</f>
        <v>0</v>
      </c>
      <c r="F51" s="3431">
        <f>SUM(F52:F52)</f>
        <v>0</v>
      </c>
      <c r="G51" s="3430">
        <f>SUM(H51,N51)</f>
        <v>0</v>
      </c>
      <c r="H51" s="3430">
        <f>SUM(I51,L51,M51)</f>
        <v>0</v>
      </c>
      <c r="I51" s="3430">
        <f>SUM(J51:K51)</f>
        <v>0</v>
      </c>
      <c r="J51" s="3430">
        <v>0</v>
      </c>
      <c r="K51" s="3430">
        <f>SUM(K52:K52)</f>
        <v>0</v>
      </c>
      <c r="L51" s="3430">
        <v>0</v>
      </c>
      <c r="M51" s="3430">
        <v>0</v>
      </c>
      <c r="N51" s="3429">
        <v>0</v>
      </c>
      <c r="O51" s="3407"/>
    </row>
    <row r="52" spans="1:16" ht="12.75" hidden="1">
      <c r="A52" s="5459"/>
      <c r="B52" s="5506"/>
      <c r="C52" s="5507"/>
      <c r="D52" s="3420" t="s">
        <v>552</v>
      </c>
      <c r="E52" s="3419"/>
      <c r="F52" s="3419"/>
      <c r="G52" s="3418"/>
      <c r="H52" s="3418"/>
      <c r="I52" s="3418"/>
      <c r="J52" s="3418"/>
      <c r="K52" s="3418"/>
      <c r="L52" s="3428"/>
      <c r="M52" s="3428"/>
      <c r="N52" s="3433"/>
      <c r="O52" s="3396"/>
    </row>
    <row r="53" spans="1:16" ht="27.75" customHeight="1">
      <c r="A53" s="5467" t="s">
        <v>985</v>
      </c>
      <c r="B53" s="5513" t="s">
        <v>184</v>
      </c>
      <c r="C53" s="5513"/>
      <c r="D53" s="4483"/>
      <c r="E53" s="4484">
        <f t="shared" ref="E53:K53" si="3">SUM(E54,E58,E64)</f>
        <v>487000</v>
      </c>
      <c r="F53" s="4484">
        <f t="shared" si="3"/>
        <v>499436</v>
      </c>
      <c r="G53" s="4485">
        <f t="shared" si="3"/>
        <v>490593.06</v>
      </c>
      <c r="H53" s="4485">
        <f t="shared" si="3"/>
        <v>490593.06</v>
      </c>
      <c r="I53" s="4485">
        <f t="shared" si="3"/>
        <v>485638.73</v>
      </c>
      <c r="J53" s="4485">
        <f t="shared" si="3"/>
        <v>442223.30000000005</v>
      </c>
      <c r="K53" s="4485">
        <f t="shared" si="3"/>
        <v>43415.430000000008</v>
      </c>
      <c r="L53" s="4485">
        <v>0</v>
      </c>
      <c r="M53" s="4485">
        <f>SUM(M54,M58,M64)</f>
        <v>4954.33</v>
      </c>
      <c r="N53" s="4485">
        <f>SUM(N54,N58,N64)</f>
        <v>0</v>
      </c>
      <c r="O53" s="4486">
        <f>G53/F53</f>
        <v>0.98229414779871693</v>
      </c>
    </row>
    <row r="54" spans="1:16" ht="27" customHeight="1">
      <c r="A54" s="5468"/>
      <c r="B54" s="5502" t="s">
        <v>983</v>
      </c>
      <c r="C54" s="5504" t="s">
        <v>185</v>
      </c>
      <c r="D54" s="4487" t="s">
        <v>1097</v>
      </c>
      <c r="E54" s="4488">
        <f>SUM(E55:E57)</f>
        <v>242000</v>
      </c>
      <c r="F54" s="4488">
        <f>SUM(F55:F57)</f>
        <v>250575</v>
      </c>
      <c r="G54" s="4489">
        <f>SUM(H54,N54)</f>
        <v>250575</v>
      </c>
      <c r="H54" s="4489">
        <f>SUM(I54,L54,M54)</f>
        <v>250575</v>
      </c>
      <c r="I54" s="4489">
        <f>SUM(J54:K54)</f>
        <v>250575</v>
      </c>
      <c r="J54" s="4489">
        <f>SUM(J55:J57)</f>
        <v>250575</v>
      </c>
      <c r="K54" s="4489">
        <f>SUM(K56:K57)</f>
        <v>0</v>
      </c>
      <c r="L54" s="4489">
        <v>0</v>
      </c>
      <c r="M54" s="4489">
        <v>0</v>
      </c>
      <c r="N54" s="4490">
        <v>0</v>
      </c>
      <c r="O54" s="4491">
        <f>SUM(G54/F54)</f>
        <v>1</v>
      </c>
      <c r="P54" s="3386"/>
    </row>
    <row r="55" spans="1:16" ht="12.75">
      <c r="A55" s="5468"/>
      <c r="B55" s="5503"/>
      <c r="C55" s="5505"/>
      <c r="D55" s="4492" t="s">
        <v>566</v>
      </c>
      <c r="E55" s="4493">
        <v>216393</v>
      </c>
      <c r="F55" s="4493">
        <v>223563</v>
      </c>
      <c r="G55" s="4494">
        <f>H55+N55</f>
        <v>223563</v>
      </c>
      <c r="H55" s="4494">
        <f>I55+L55+M55</f>
        <v>223563</v>
      </c>
      <c r="I55" s="4494">
        <f>J55+K55</f>
        <v>223563</v>
      </c>
      <c r="J55" s="4494">
        <v>223563</v>
      </c>
      <c r="K55" s="4495"/>
      <c r="L55" s="4495"/>
      <c r="M55" s="4495"/>
      <c r="N55" s="4496"/>
      <c r="O55" s="4497">
        <f>SUM(G55/F55)</f>
        <v>1</v>
      </c>
    </row>
    <row r="56" spans="1:16" ht="12.75">
      <c r="A56" s="5468"/>
      <c r="B56" s="5503"/>
      <c r="C56" s="5505"/>
      <c r="D56" s="4492" t="s">
        <v>512</v>
      </c>
      <c r="E56" s="4493">
        <v>22413</v>
      </c>
      <c r="F56" s="4493">
        <v>23643</v>
      </c>
      <c r="G56" s="4494">
        <f>H56+N56</f>
        <v>23643</v>
      </c>
      <c r="H56" s="4494">
        <f>I56+L56+M56</f>
        <v>23643</v>
      </c>
      <c r="I56" s="4494">
        <f>J56+K56</f>
        <v>23643</v>
      </c>
      <c r="J56" s="4494">
        <v>23643</v>
      </c>
      <c r="K56" s="4495"/>
      <c r="L56" s="4495"/>
      <c r="M56" s="4495"/>
      <c r="N56" s="4496"/>
      <c r="O56" s="4497">
        <f>SUM(G56/F56)</f>
        <v>1</v>
      </c>
    </row>
    <row r="57" spans="1:16" ht="12.75">
      <c r="A57" s="5511"/>
      <c r="B57" s="5514"/>
      <c r="C57" s="5515"/>
      <c r="D57" s="4492" t="s">
        <v>510</v>
      </c>
      <c r="E57" s="4493">
        <v>3194</v>
      </c>
      <c r="F57" s="4493">
        <v>3369</v>
      </c>
      <c r="G57" s="4494">
        <f>H57+N57</f>
        <v>3369</v>
      </c>
      <c r="H57" s="4494">
        <f>I57+L57+M57</f>
        <v>3369</v>
      </c>
      <c r="I57" s="4494">
        <f>J57+K57</f>
        <v>3369</v>
      </c>
      <c r="J57" s="4494">
        <v>3369</v>
      </c>
      <c r="K57" s="4495"/>
      <c r="L57" s="4495"/>
      <c r="M57" s="4495"/>
      <c r="N57" s="4496"/>
      <c r="O57" s="4497"/>
    </row>
    <row r="58" spans="1:16" ht="29.25" customHeight="1">
      <c r="A58" s="5468" t="s">
        <v>985</v>
      </c>
      <c r="B58" s="5503" t="s">
        <v>973</v>
      </c>
      <c r="C58" s="5505" t="s">
        <v>190</v>
      </c>
      <c r="D58" s="4478" t="s">
        <v>1097</v>
      </c>
      <c r="E58" s="4479">
        <f>SUM(E59:E63)</f>
        <v>20000</v>
      </c>
      <c r="F58" s="4479">
        <f>SUM(F59:F63)</f>
        <v>17000</v>
      </c>
      <c r="G58" s="4480">
        <f>SUM(H58,N58)</f>
        <v>8161.96</v>
      </c>
      <c r="H58" s="4480">
        <f>SUM(I58,L58,M58)</f>
        <v>8161.96</v>
      </c>
      <c r="I58" s="4480">
        <f>SUM(J58:K58)</f>
        <v>8161.96</v>
      </c>
      <c r="J58" s="4480">
        <f>SUM(J59:J63)</f>
        <v>1998.3</v>
      </c>
      <c r="K58" s="4480">
        <f>SUM(K59:K63)</f>
        <v>6163.66</v>
      </c>
      <c r="L58" s="4480">
        <v>0</v>
      </c>
      <c r="M58" s="4480">
        <v>0</v>
      </c>
      <c r="N58" s="4481">
        <v>0</v>
      </c>
      <c r="O58" s="4482">
        <f t="shared" ref="O58:O68" si="4">SUM(G58/F58)</f>
        <v>0.48011529411764708</v>
      </c>
      <c r="P58" s="3386"/>
    </row>
    <row r="59" spans="1:16" ht="12.75">
      <c r="A59" s="5468"/>
      <c r="B59" s="5503"/>
      <c r="C59" s="5505"/>
      <c r="D59" s="3406" t="s">
        <v>512</v>
      </c>
      <c r="E59" s="3405">
        <v>700</v>
      </c>
      <c r="F59" s="3405">
        <v>700</v>
      </c>
      <c r="G59" s="3404">
        <f>H59+N59</f>
        <v>108.3</v>
      </c>
      <c r="H59" s="3404">
        <f>I59+L59+M59</f>
        <v>108.3</v>
      </c>
      <c r="I59" s="3404">
        <f>J59+K59</f>
        <v>108.3</v>
      </c>
      <c r="J59" s="3404">
        <v>108.3</v>
      </c>
      <c r="K59" s="3403"/>
      <c r="L59" s="3403"/>
      <c r="M59" s="3403"/>
      <c r="N59" s="3402"/>
      <c r="O59" s="3396">
        <f t="shared" si="4"/>
        <v>0.15471428571428572</v>
      </c>
    </row>
    <row r="60" spans="1:16" ht="12.75">
      <c r="A60" s="5468"/>
      <c r="B60" s="5503"/>
      <c r="C60" s="5505"/>
      <c r="D60" s="3406" t="s">
        <v>510</v>
      </c>
      <c r="E60" s="3405">
        <v>140</v>
      </c>
      <c r="F60" s="3405">
        <v>140</v>
      </c>
      <c r="G60" s="3404">
        <f>H60+N60</f>
        <v>0</v>
      </c>
      <c r="H60" s="3404"/>
      <c r="I60" s="3404"/>
      <c r="J60" s="3404"/>
      <c r="K60" s="3403"/>
      <c r="L60" s="3403"/>
      <c r="M60" s="3403"/>
      <c r="N60" s="3402"/>
      <c r="O60" s="3396">
        <f t="shared" si="4"/>
        <v>0</v>
      </c>
    </row>
    <row r="61" spans="1:16" ht="12.75">
      <c r="A61" s="5468"/>
      <c r="B61" s="5503"/>
      <c r="C61" s="5505"/>
      <c r="D61" s="3406" t="s">
        <v>522</v>
      </c>
      <c r="E61" s="3405">
        <v>10430</v>
      </c>
      <c r="F61" s="3405">
        <v>7430</v>
      </c>
      <c r="G61" s="3404">
        <f>H61+N61</f>
        <v>1890</v>
      </c>
      <c r="H61" s="3404">
        <f>I61+L61+M61</f>
        <v>1890</v>
      </c>
      <c r="I61" s="3404">
        <f>J61+K61</f>
        <v>1890</v>
      </c>
      <c r="J61" s="3404">
        <v>1890</v>
      </c>
      <c r="K61" s="3403"/>
      <c r="L61" s="3403"/>
      <c r="M61" s="3403"/>
      <c r="N61" s="3402"/>
      <c r="O61" s="3396">
        <f t="shared" si="4"/>
        <v>0.25437415881561237</v>
      </c>
    </row>
    <row r="62" spans="1:16" ht="12.75">
      <c r="A62" s="5468"/>
      <c r="B62" s="5503"/>
      <c r="C62" s="5505"/>
      <c r="D62" s="3406" t="s">
        <v>507</v>
      </c>
      <c r="E62" s="3405">
        <v>3500</v>
      </c>
      <c r="F62" s="3405">
        <v>3500</v>
      </c>
      <c r="G62" s="3404">
        <f>H62+N62</f>
        <v>3418.66</v>
      </c>
      <c r="H62" s="3404">
        <f>I62+L62+M62</f>
        <v>3418.66</v>
      </c>
      <c r="I62" s="3404">
        <f>J62+K62</f>
        <v>3418.66</v>
      </c>
      <c r="J62" s="3403"/>
      <c r="K62" s="3404">
        <v>3418.66</v>
      </c>
      <c r="L62" s="3403"/>
      <c r="M62" s="3403"/>
      <c r="N62" s="3402"/>
      <c r="O62" s="3396">
        <f t="shared" si="4"/>
        <v>0.97675999999999996</v>
      </c>
    </row>
    <row r="63" spans="1:16" ht="12.75">
      <c r="A63" s="5468"/>
      <c r="B63" s="5506"/>
      <c r="C63" s="5507"/>
      <c r="D63" s="3406" t="s">
        <v>505</v>
      </c>
      <c r="E63" s="3405">
        <v>5230</v>
      </c>
      <c r="F63" s="3405">
        <v>5230</v>
      </c>
      <c r="G63" s="3404">
        <f>H63+N63</f>
        <v>2745</v>
      </c>
      <c r="H63" s="3404">
        <f>I63+L63+M63</f>
        <v>2745</v>
      </c>
      <c r="I63" s="3404">
        <f>J63+K63</f>
        <v>2745</v>
      </c>
      <c r="J63" s="3404"/>
      <c r="K63" s="3404">
        <v>2745</v>
      </c>
      <c r="L63" s="3403"/>
      <c r="M63" s="3403"/>
      <c r="N63" s="3402"/>
      <c r="O63" s="3396">
        <f t="shared" si="4"/>
        <v>0.5248565965583174</v>
      </c>
    </row>
    <row r="64" spans="1:16" ht="29.25" customHeight="1">
      <c r="A64" s="5468"/>
      <c r="B64" s="5502" t="s">
        <v>965</v>
      </c>
      <c r="C64" s="5504" t="s">
        <v>200</v>
      </c>
      <c r="D64" s="3411" t="s">
        <v>1097</v>
      </c>
      <c r="E64" s="3410">
        <f>SUM(E65:E75)</f>
        <v>225000</v>
      </c>
      <c r="F64" s="3410">
        <f>SUM(F65:F75)</f>
        <v>231861</v>
      </c>
      <c r="G64" s="3409">
        <f>SUM(H64,N64)</f>
        <v>231856.1</v>
      </c>
      <c r="H64" s="3409">
        <f>SUM(I64,L64,M64)</f>
        <v>231856.1</v>
      </c>
      <c r="I64" s="3409">
        <f>SUM(J64:K64)</f>
        <v>226901.77000000002</v>
      </c>
      <c r="J64" s="3409">
        <f>SUM(J65:J75)</f>
        <v>189650.00000000003</v>
      </c>
      <c r="K64" s="3409">
        <f>SUM(K65:K75)</f>
        <v>37251.770000000004</v>
      </c>
      <c r="L64" s="3409">
        <v>0</v>
      </c>
      <c r="M64" s="3409">
        <f>SUM(M65:M75)</f>
        <v>4954.33</v>
      </c>
      <c r="N64" s="3408">
        <f>SUM(N66:N75)</f>
        <v>0</v>
      </c>
      <c r="O64" s="3407">
        <f t="shared" si="4"/>
        <v>0.9999788666485524</v>
      </c>
      <c r="P64" s="3386"/>
    </row>
    <row r="65" spans="1:16" ht="12.75">
      <c r="A65" s="5468"/>
      <c r="B65" s="5503"/>
      <c r="C65" s="5505"/>
      <c r="D65" s="3438" t="s">
        <v>528</v>
      </c>
      <c r="E65" s="3437">
        <v>7000</v>
      </c>
      <c r="F65" s="3437">
        <v>4955</v>
      </c>
      <c r="G65" s="3404">
        <f>H65+N65</f>
        <v>4954.33</v>
      </c>
      <c r="H65" s="3404">
        <f>I65+L65+M65</f>
        <v>4954.33</v>
      </c>
      <c r="I65" s="3404">
        <f>J65+K65</f>
        <v>0</v>
      </c>
      <c r="J65" s="3409"/>
      <c r="K65" s="3409"/>
      <c r="L65" s="3409"/>
      <c r="M65" s="3404">
        <v>4954.33</v>
      </c>
      <c r="N65" s="3408"/>
      <c r="O65" s="3396">
        <f t="shared" si="4"/>
        <v>0.99986478304742687</v>
      </c>
      <c r="P65" s="3386"/>
    </row>
    <row r="66" spans="1:16" ht="12.75">
      <c r="A66" s="5468"/>
      <c r="B66" s="5503"/>
      <c r="C66" s="5505"/>
      <c r="D66" s="3406" t="s">
        <v>566</v>
      </c>
      <c r="E66" s="3405">
        <v>132063</v>
      </c>
      <c r="F66" s="3405">
        <v>159893</v>
      </c>
      <c r="G66" s="3404">
        <f>H66+N66</f>
        <v>159892.64000000001</v>
      </c>
      <c r="H66" s="3404">
        <f>I66+L66+M66</f>
        <v>159892.64000000001</v>
      </c>
      <c r="I66" s="3404">
        <f>J66+K66</f>
        <v>159892.64000000001</v>
      </c>
      <c r="J66" s="3404">
        <v>159892.64000000001</v>
      </c>
      <c r="K66" s="3403"/>
      <c r="L66" s="3403"/>
      <c r="M66" s="3403"/>
      <c r="N66" s="3402"/>
      <c r="O66" s="3396">
        <f t="shared" si="4"/>
        <v>0.99999774849430567</v>
      </c>
    </row>
    <row r="67" spans="1:16" ht="12.75">
      <c r="A67" s="5468"/>
      <c r="B67" s="5503"/>
      <c r="C67" s="5505"/>
      <c r="D67" s="3406" t="s">
        <v>512</v>
      </c>
      <c r="E67" s="3405">
        <v>22701</v>
      </c>
      <c r="F67" s="3405">
        <v>27320</v>
      </c>
      <c r="G67" s="3404">
        <f>H67+N67</f>
        <v>27319.82</v>
      </c>
      <c r="H67" s="3404">
        <f>I67+L67+M67</f>
        <v>27319.82</v>
      </c>
      <c r="I67" s="3404">
        <f>J67+K67</f>
        <v>27319.82</v>
      </c>
      <c r="J67" s="3404">
        <v>27319.82</v>
      </c>
      <c r="K67" s="3403"/>
      <c r="L67" s="3403"/>
      <c r="M67" s="3403"/>
      <c r="N67" s="3402"/>
      <c r="O67" s="3396">
        <f t="shared" si="4"/>
        <v>0.99999341142020493</v>
      </c>
    </row>
    <row r="68" spans="1:16" ht="12.75">
      <c r="A68" s="5468"/>
      <c r="B68" s="5503"/>
      <c r="C68" s="5505"/>
      <c r="D68" s="3406" t="s">
        <v>510</v>
      </c>
      <c r="E68" s="3405">
        <v>3236</v>
      </c>
      <c r="F68" s="3405">
        <v>2438</v>
      </c>
      <c r="G68" s="3404">
        <f>H68+N68</f>
        <v>2437.54</v>
      </c>
      <c r="H68" s="3404">
        <f>I68+L68+M68</f>
        <v>2437.54</v>
      </c>
      <c r="I68" s="3404">
        <f>J68+K68</f>
        <v>2437.54</v>
      </c>
      <c r="J68" s="3404">
        <v>2437.54</v>
      </c>
      <c r="K68" s="3403"/>
      <c r="L68" s="3403"/>
      <c r="M68" s="3403"/>
      <c r="N68" s="3402"/>
      <c r="O68" s="3396">
        <f t="shared" si="4"/>
        <v>0.99981132075471701</v>
      </c>
    </row>
    <row r="69" spans="1:16" ht="12.75">
      <c r="A69" s="5468"/>
      <c r="B69" s="5503"/>
      <c r="C69" s="5505"/>
      <c r="D69" s="3406" t="s">
        <v>522</v>
      </c>
      <c r="E69" s="3405">
        <v>2000</v>
      </c>
      <c r="F69" s="3405">
        <v>0</v>
      </c>
      <c r="G69" s="3404">
        <v>0</v>
      </c>
      <c r="H69" s="3404"/>
      <c r="I69" s="3404"/>
      <c r="J69" s="3404"/>
      <c r="K69" s="3403"/>
      <c r="L69" s="3403"/>
      <c r="M69" s="3403"/>
      <c r="N69" s="3402"/>
      <c r="O69" s="3396"/>
    </row>
    <row r="70" spans="1:16" ht="12.75">
      <c r="A70" s="5468"/>
      <c r="B70" s="5503"/>
      <c r="C70" s="5505"/>
      <c r="D70" s="3406" t="s">
        <v>507</v>
      </c>
      <c r="E70" s="3405">
        <v>27000</v>
      </c>
      <c r="F70" s="3405">
        <v>24527</v>
      </c>
      <c r="G70" s="3404">
        <f>H70+N70</f>
        <v>24526.2</v>
      </c>
      <c r="H70" s="3404">
        <f>I70+L70+M70</f>
        <v>24526.2</v>
      </c>
      <c r="I70" s="3404">
        <f>J70+K70</f>
        <v>24526.2</v>
      </c>
      <c r="J70" s="3404"/>
      <c r="K70" s="3404">
        <v>24526.2</v>
      </c>
      <c r="L70" s="3403"/>
      <c r="M70" s="3403"/>
      <c r="N70" s="3402"/>
      <c r="O70" s="3396">
        <f>SUM(G70/F70)</f>
        <v>0.99996738288416853</v>
      </c>
    </row>
    <row r="71" spans="1:16" ht="12.75">
      <c r="A71" s="5468"/>
      <c r="B71" s="5503"/>
      <c r="C71" s="5505"/>
      <c r="D71" s="3406" t="s">
        <v>558</v>
      </c>
      <c r="E71" s="3405">
        <v>1000</v>
      </c>
      <c r="F71" s="3405">
        <v>1000</v>
      </c>
      <c r="G71" s="3404">
        <f>H71+N71</f>
        <v>999.61</v>
      </c>
      <c r="H71" s="3404">
        <f>I71+L71+M71</f>
        <v>999.61</v>
      </c>
      <c r="I71" s="3404">
        <f>J71+K71</f>
        <v>999.61</v>
      </c>
      <c r="J71" s="3404"/>
      <c r="K71" s="3404">
        <v>999.61</v>
      </c>
      <c r="L71" s="3403"/>
      <c r="M71" s="3403"/>
      <c r="N71" s="3402"/>
      <c r="O71" s="3396">
        <f>SUM(G71/F71)</f>
        <v>0.99961</v>
      </c>
    </row>
    <row r="72" spans="1:16" ht="12.75">
      <c r="A72" s="5468"/>
      <c r="B72" s="5503"/>
      <c r="C72" s="5505"/>
      <c r="D72" s="3406" t="s">
        <v>505</v>
      </c>
      <c r="E72" s="3405">
        <v>24000</v>
      </c>
      <c r="F72" s="3405">
        <v>10126</v>
      </c>
      <c r="G72" s="3404">
        <f>H72+N72</f>
        <v>10124.379999999999</v>
      </c>
      <c r="H72" s="3404">
        <f>I72+L72+M72</f>
        <v>10124.379999999999</v>
      </c>
      <c r="I72" s="3404">
        <f>J72+K72</f>
        <v>10124.379999999999</v>
      </c>
      <c r="J72" s="3404"/>
      <c r="K72" s="3404">
        <v>10124.379999999999</v>
      </c>
      <c r="L72" s="3403"/>
      <c r="M72" s="3403"/>
      <c r="N72" s="3402"/>
      <c r="O72" s="3396">
        <f>SUM(G72/F72)</f>
        <v>0.99984001580090842</v>
      </c>
    </row>
    <row r="73" spans="1:16" ht="12.75">
      <c r="A73" s="5468"/>
      <c r="B73" s="5503"/>
      <c r="C73" s="5505"/>
      <c r="D73" s="3406" t="s">
        <v>546</v>
      </c>
      <c r="E73" s="3405">
        <v>2000</v>
      </c>
      <c r="F73" s="3405">
        <v>0</v>
      </c>
      <c r="G73" s="3404">
        <v>0</v>
      </c>
      <c r="H73" s="3404"/>
      <c r="I73" s="3404"/>
      <c r="J73" s="3404"/>
      <c r="K73" s="3404"/>
      <c r="L73" s="3403"/>
      <c r="M73" s="3403"/>
      <c r="N73" s="3402"/>
      <c r="O73" s="3396"/>
    </row>
    <row r="74" spans="1:16" ht="12.75">
      <c r="A74" s="5468"/>
      <c r="B74" s="5503"/>
      <c r="C74" s="5505"/>
      <c r="D74" s="3406" t="s">
        <v>542</v>
      </c>
      <c r="E74" s="3405">
        <v>2000</v>
      </c>
      <c r="F74" s="3405">
        <v>0</v>
      </c>
      <c r="G74" s="3404">
        <v>0</v>
      </c>
      <c r="H74" s="3404"/>
      <c r="I74" s="3404"/>
      <c r="J74" s="3404"/>
      <c r="K74" s="3404"/>
      <c r="L74" s="3403"/>
      <c r="M74" s="3403"/>
      <c r="N74" s="3402"/>
      <c r="O74" s="3396"/>
    </row>
    <row r="75" spans="1:16" ht="12.6" customHeight="1">
      <c r="A75" s="5511"/>
      <c r="B75" s="5503"/>
      <c r="C75" s="5505"/>
      <c r="D75" s="3426" t="s">
        <v>532</v>
      </c>
      <c r="E75" s="3425">
        <v>2000</v>
      </c>
      <c r="F75" s="3425">
        <v>1602</v>
      </c>
      <c r="G75" s="3424">
        <f>H75+N75</f>
        <v>1601.58</v>
      </c>
      <c r="H75" s="3424">
        <f>I75+L75+M75</f>
        <v>1601.58</v>
      </c>
      <c r="I75" s="3424">
        <f>J75+K75</f>
        <v>1601.58</v>
      </c>
      <c r="J75" s="3423"/>
      <c r="K75" s="3424">
        <v>1601.58</v>
      </c>
      <c r="L75" s="3423"/>
      <c r="M75" s="3423"/>
      <c r="N75" s="3422"/>
      <c r="O75" s="3436">
        <f>SUM(G75/F75)</f>
        <v>0.9997378277153558</v>
      </c>
    </row>
    <row r="76" spans="1:16" ht="26.25" customHeight="1">
      <c r="A76" s="5467" t="s">
        <v>952</v>
      </c>
      <c r="B76" s="5512" t="s">
        <v>222</v>
      </c>
      <c r="C76" s="5512"/>
      <c r="D76" s="3415"/>
      <c r="E76" s="3414">
        <f>SUM(E77)</f>
        <v>5000</v>
      </c>
      <c r="F76" s="3414">
        <f>SUM(F77)</f>
        <v>5000</v>
      </c>
      <c r="G76" s="3413">
        <f>H76+N76</f>
        <v>5000</v>
      </c>
      <c r="H76" s="3413">
        <f>I76+L76+M76</f>
        <v>5000</v>
      </c>
      <c r="I76" s="3413">
        <f>J76+K76</f>
        <v>5000</v>
      </c>
      <c r="J76" s="3413">
        <f>SUM(J77)</f>
        <v>0</v>
      </c>
      <c r="K76" s="3413">
        <f>SUM(K77)</f>
        <v>5000</v>
      </c>
      <c r="L76" s="3413">
        <f>SUM(L77)</f>
        <v>0</v>
      </c>
      <c r="M76" s="3413">
        <f>SUM(M77)</f>
        <v>0</v>
      </c>
      <c r="N76" s="3413">
        <f>SUM(N77)</f>
        <v>0</v>
      </c>
      <c r="O76" s="3412">
        <f>G76/F76</f>
        <v>1</v>
      </c>
    </row>
    <row r="77" spans="1:16" ht="12.75">
      <c r="A77" s="5468"/>
      <c r="B77" s="5502" t="s">
        <v>950</v>
      </c>
      <c r="C77" s="5504" t="s">
        <v>223</v>
      </c>
      <c r="D77" s="3411" t="s">
        <v>1097</v>
      </c>
      <c r="E77" s="3410">
        <f>SUM(E78:E79)</f>
        <v>5000</v>
      </c>
      <c r="F77" s="3410">
        <f>SUM(F78:F79)</f>
        <v>5000</v>
      </c>
      <c r="G77" s="3409">
        <f>SUM(H77,N77)</f>
        <v>5000</v>
      </c>
      <c r="H77" s="3409">
        <f>SUM(I77,L77,M77)</f>
        <v>5000</v>
      </c>
      <c r="I77" s="3409">
        <f>SUM(J77:K77)</f>
        <v>5000</v>
      </c>
      <c r="J77" s="3409">
        <f>SUM(J78:J79)</f>
        <v>0</v>
      </c>
      <c r="K77" s="3409">
        <f>SUM(K78:K79)</f>
        <v>5000</v>
      </c>
      <c r="L77" s="3409">
        <v>0</v>
      </c>
      <c r="M77" s="3409">
        <f>SUM(M78:M79)</f>
        <v>0</v>
      </c>
      <c r="N77" s="3408">
        <v>0</v>
      </c>
      <c r="O77" s="3407">
        <f>SUM(G77/F77)</f>
        <v>1</v>
      </c>
      <c r="P77" s="3386"/>
    </row>
    <row r="78" spans="1:16" ht="12.75">
      <c r="A78" s="5468"/>
      <c r="B78" s="5503"/>
      <c r="C78" s="5505"/>
      <c r="D78" s="3406" t="s">
        <v>507</v>
      </c>
      <c r="E78" s="3405">
        <v>2000</v>
      </c>
      <c r="F78" s="3405">
        <v>1500</v>
      </c>
      <c r="G78" s="3404">
        <f>H78+N78</f>
        <v>1500</v>
      </c>
      <c r="H78" s="3404">
        <f>I78+L78+M78</f>
        <v>1500</v>
      </c>
      <c r="I78" s="3404">
        <f>J78+K78</f>
        <v>1500</v>
      </c>
      <c r="J78" s="3404"/>
      <c r="K78" s="3404">
        <v>1500</v>
      </c>
      <c r="L78" s="3403"/>
      <c r="M78" s="3403"/>
      <c r="N78" s="3402"/>
      <c r="O78" s="3396">
        <f>SUM(G78/F78)</f>
        <v>1</v>
      </c>
    </row>
    <row r="79" spans="1:16" ht="12.75">
      <c r="A79" s="5459"/>
      <c r="B79" s="5506"/>
      <c r="C79" s="5507"/>
      <c r="D79" s="3406" t="s">
        <v>505</v>
      </c>
      <c r="E79" s="3405">
        <v>3000</v>
      </c>
      <c r="F79" s="3405">
        <v>3500</v>
      </c>
      <c r="G79" s="3404">
        <f>H79+N79</f>
        <v>3500</v>
      </c>
      <c r="H79" s="3404">
        <f>I79+L79+M79</f>
        <v>3500</v>
      </c>
      <c r="I79" s="3404">
        <f>J79+K79</f>
        <v>3500</v>
      </c>
      <c r="J79" s="3404"/>
      <c r="K79" s="3404">
        <v>3500</v>
      </c>
      <c r="L79" s="3403"/>
      <c r="M79" s="3403"/>
      <c r="N79" s="3402"/>
      <c r="O79" s="3396">
        <f>SUM(G79/F79)</f>
        <v>1</v>
      </c>
    </row>
    <row r="80" spans="1:16" s="3435" customFormat="1" ht="26.25" customHeight="1">
      <c r="A80" s="5467" t="s">
        <v>909</v>
      </c>
      <c r="B80" s="5510" t="s">
        <v>270</v>
      </c>
      <c r="C80" s="5510"/>
      <c r="D80" s="3415"/>
      <c r="E80" s="3414">
        <f>SUM(E81)</f>
        <v>0</v>
      </c>
      <c r="F80" s="3414">
        <f>SUM(F81)</f>
        <v>7667</v>
      </c>
      <c r="G80" s="3413">
        <f>SUM(G81)</f>
        <v>7580.83</v>
      </c>
      <c r="H80" s="3413">
        <f>SUM(H81)</f>
        <v>7580.83</v>
      </c>
      <c r="I80" s="3413">
        <f>SUM(I81)</f>
        <v>7580.83</v>
      </c>
      <c r="J80" s="3413">
        <v>0</v>
      </c>
      <c r="K80" s="3413">
        <f>SUM(K81)</f>
        <v>7580.83</v>
      </c>
      <c r="L80" s="3413">
        <v>0</v>
      </c>
      <c r="M80" s="3413">
        <v>0</v>
      </c>
      <c r="N80" s="3413">
        <v>0</v>
      </c>
      <c r="O80" s="3412">
        <f>G80/F80</f>
        <v>0.98876092343811139</v>
      </c>
    </row>
    <row r="81" spans="1:16" ht="33.75" customHeight="1">
      <c r="A81" s="5468"/>
      <c r="B81" s="5502" t="s">
        <v>866</v>
      </c>
      <c r="C81" s="5504" t="s">
        <v>289</v>
      </c>
      <c r="D81" s="3411" t="s">
        <v>1097</v>
      </c>
      <c r="E81" s="3410">
        <f>SUM(E82:E83)</f>
        <v>0</v>
      </c>
      <c r="F81" s="3410">
        <f>SUM(F82:F83)</f>
        <v>7667</v>
      </c>
      <c r="G81" s="3409">
        <f>SUM(H81,N81)</f>
        <v>7580.83</v>
      </c>
      <c r="H81" s="3409">
        <f>SUM(I81,L81,M81)</f>
        <v>7580.83</v>
      </c>
      <c r="I81" s="3409">
        <f>SUM(J81:K81)</f>
        <v>7580.83</v>
      </c>
      <c r="J81" s="3409">
        <v>0</v>
      </c>
      <c r="K81" s="3409">
        <f>SUM(K82:K83)</f>
        <v>7580.83</v>
      </c>
      <c r="L81" s="3409">
        <v>0</v>
      </c>
      <c r="M81" s="3409">
        <v>0</v>
      </c>
      <c r="N81" s="3408">
        <v>0</v>
      </c>
      <c r="O81" s="3407">
        <f>SUM(G81/F81)</f>
        <v>0.98876092343811139</v>
      </c>
      <c r="P81" s="3386"/>
    </row>
    <row r="82" spans="1:16" ht="19.5" customHeight="1">
      <c r="A82" s="5468"/>
      <c r="B82" s="5503"/>
      <c r="C82" s="5505"/>
      <c r="D82" s="3406" t="s">
        <v>556</v>
      </c>
      <c r="E82" s="3405">
        <v>0</v>
      </c>
      <c r="F82" s="3405">
        <v>7591</v>
      </c>
      <c r="G82" s="3404">
        <f>H82+N82</f>
        <v>7580.83</v>
      </c>
      <c r="H82" s="3404">
        <f>I82+L82+M82</f>
        <v>7580.83</v>
      </c>
      <c r="I82" s="3404">
        <f>J82+K82</f>
        <v>7580.83</v>
      </c>
      <c r="J82" s="3404"/>
      <c r="K82" s="3404">
        <v>7580.83</v>
      </c>
      <c r="L82" s="3403"/>
      <c r="M82" s="3403"/>
      <c r="N82" s="3402"/>
      <c r="O82" s="3396">
        <f>SUM(G82/F82)</f>
        <v>0.99866025556580162</v>
      </c>
    </row>
    <row r="83" spans="1:16" ht="19.5" customHeight="1">
      <c r="A83" s="5459"/>
      <c r="B83" s="5506"/>
      <c r="C83" s="5507"/>
      <c r="D83" s="3406" t="s">
        <v>505</v>
      </c>
      <c r="E83" s="3405">
        <v>0</v>
      </c>
      <c r="F83" s="3405">
        <v>76</v>
      </c>
      <c r="G83" s="3404">
        <v>0</v>
      </c>
      <c r="H83" s="3404"/>
      <c r="I83" s="3404"/>
      <c r="J83" s="3404"/>
      <c r="K83" s="3404"/>
      <c r="L83" s="3403"/>
      <c r="M83" s="3403"/>
      <c r="N83" s="3402"/>
      <c r="O83" s="3396"/>
    </row>
    <row r="84" spans="1:16" ht="27.75" customHeight="1">
      <c r="A84" s="5467" t="s">
        <v>836</v>
      </c>
      <c r="B84" s="5513" t="s">
        <v>297</v>
      </c>
      <c r="C84" s="5513"/>
      <c r="D84" s="4483"/>
      <c r="E84" s="4484">
        <f t="shared" ref="E84:N84" si="5">E87+E95+E85+E89</f>
        <v>19926691</v>
      </c>
      <c r="F84" s="4484">
        <f t="shared" si="5"/>
        <v>23856800</v>
      </c>
      <c r="G84" s="4485">
        <f t="shared" si="5"/>
        <v>23155595</v>
      </c>
      <c r="H84" s="4485">
        <f t="shared" si="5"/>
        <v>22605621</v>
      </c>
      <c r="I84" s="4485">
        <f t="shared" si="5"/>
        <v>22605621</v>
      </c>
      <c r="J84" s="4485">
        <f t="shared" si="5"/>
        <v>94610</v>
      </c>
      <c r="K84" s="4485">
        <f t="shared" si="5"/>
        <v>22511011</v>
      </c>
      <c r="L84" s="4485">
        <f t="shared" si="5"/>
        <v>0</v>
      </c>
      <c r="M84" s="4485">
        <f t="shared" si="5"/>
        <v>0</v>
      </c>
      <c r="N84" s="4485">
        <f t="shared" si="5"/>
        <v>549974</v>
      </c>
      <c r="O84" s="4486">
        <f t="shared" ref="O84:O110" si="6">G84/F84</f>
        <v>0.9706077512491198</v>
      </c>
    </row>
    <row r="85" spans="1:16" ht="21.75" customHeight="1">
      <c r="A85" s="5468"/>
      <c r="B85" s="5502" t="s">
        <v>823</v>
      </c>
      <c r="C85" s="5504" t="s">
        <v>308</v>
      </c>
      <c r="D85" s="4487" t="s">
        <v>1097</v>
      </c>
      <c r="E85" s="4488">
        <f>SUM(E86)</f>
        <v>150000</v>
      </c>
      <c r="F85" s="4488">
        <f>SUM(F86)</f>
        <v>550000</v>
      </c>
      <c r="G85" s="4489">
        <f>SUM(H85,N85)</f>
        <v>549974</v>
      </c>
      <c r="H85" s="4489">
        <v>0</v>
      </c>
      <c r="I85" s="4489">
        <v>0</v>
      </c>
      <c r="J85" s="4489">
        <v>0</v>
      </c>
      <c r="K85" s="4489">
        <v>0</v>
      </c>
      <c r="L85" s="4489">
        <v>0</v>
      </c>
      <c r="M85" s="4489">
        <v>0</v>
      </c>
      <c r="N85" s="4490">
        <f>SUM(N86)</f>
        <v>549974</v>
      </c>
      <c r="O85" s="4491">
        <f t="shared" si="6"/>
        <v>0.99995272727272733</v>
      </c>
      <c r="P85" s="3386"/>
    </row>
    <row r="86" spans="1:16" ht="12.75">
      <c r="A86" s="5468"/>
      <c r="B86" s="5503"/>
      <c r="C86" s="5505"/>
      <c r="D86" s="4492" t="s">
        <v>569</v>
      </c>
      <c r="E86" s="4493">
        <v>150000</v>
      </c>
      <c r="F86" s="4493">
        <v>550000</v>
      </c>
      <c r="G86" s="4494">
        <f>H86+N86</f>
        <v>549974</v>
      </c>
      <c r="H86" s="4494"/>
      <c r="I86" s="4494"/>
      <c r="J86" s="4494"/>
      <c r="K86" s="4494"/>
      <c r="L86" s="4495"/>
      <c r="M86" s="4495"/>
      <c r="N86" s="4500">
        <v>549974</v>
      </c>
      <c r="O86" s="4497">
        <f t="shared" si="6"/>
        <v>0.99995272727272733</v>
      </c>
    </row>
    <row r="87" spans="1:16" ht="36" customHeight="1">
      <c r="A87" s="5468"/>
      <c r="B87" s="5502" t="s">
        <v>815</v>
      </c>
      <c r="C87" s="5504" t="s">
        <v>317</v>
      </c>
      <c r="D87" s="4487" t="s">
        <v>1097</v>
      </c>
      <c r="E87" s="4488">
        <f>SUM(E88:E88)</f>
        <v>10000</v>
      </c>
      <c r="F87" s="4488">
        <f>SUM(F88)</f>
        <v>17300</v>
      </c>
      <c r="G87" s="4489">
        <f>SUM(H87,N87)</f>
        <v>15010.2</v>
      </c>
      <c r="H87" s="4489">
        <f>SUM(I87,L87,M87)</f>
        <v>15010.2</v>
      </c>
      <c r="I87" s="4489">
        <f>SUM(J87:K87)</f>
        <v>15010.2</v>
      </c>
      <c r="J87" s="4489">
        <v>0</v>
      </c>
      <c r="K87" s="4489">
        <f>SUM(K88)</f>
        <v>15010.2</v>
      </c>
      <c r="L87" s="4489">
        <v>0</v>
      </c>
      <c r="M87" s="4489">
        <v>0</v>
      </c>
      <c r="N87" s="4490">
        <v>0</v>
      </c>
      <c r="O87" s="4491">
        <f t="shared" si="6"/>
        <v>0.86764161849710986</v>
      </c>
      <c r="P87" s="3386"/>
    </row>
    <row r="88" spans="1:16" ht="24.75" customHeight="1">
      <c r="A88" s="5511"/>
      <c r="B88" s="5514"/>
      <c r="C88" s="5515"/>
      <c r="D88" s="4492" t="s">
        <v>814</v>
      </c>
      <c r="E88" s="4493">
        <v>10000</v>
      </c>
      <c r="F88" s="4493">
        <v>17300</v>
      </c>
      <c r="G88" s="4494">
        <f>H88+N88</f>
        <v>15010.2</v>
      </c>
      <c r="H88" s="4494">
        <f>I88+L88+M88</f>
        <v>15010.2</v>
      </c>
      <c r="I88" s="4494">
        <f>J88+K88</f>
        <v>15010.2</v>
      </c>
      <c r="J88" s="4494"/>
      <c r="K88" s="4494">
        <v>15010.2</v>
      </c>
      <c r="L88" s="4495"/>
      <c r="M88" s="4495"/>
      <c r="N88" s="4496"/>
      <c r="O88" s="4497">
        <f t="shared" si="6"/>
        <v>0.86764161849710986</v>
      </c>
    </row>
    <row r="89" spans="1:16" ht="22.5" customHeight="1">
      <c r="A89" s="5468" t="s">
        <v>836</v>
      </c>
      <c r="B89" s="5503" t="s">
        <v>812</v>
      </c>
      <c r="C89" s="5505" t="s">
        <v>811</v>
      </c>
      <c r="D89" s="4498" t="s">
        <v>1097</v>
      </c>
      <c r="E89" s="4499">
        <f>SUM(E90:E94)</f>
        <v>19736691</v>
      </c>
      <c r="F89" s="4499">
        <f>SUM(F90:F94)</f>
        <v>23237700</v>
      </c>
      <c r="G89" s="4480">
        <f>SUM(H89,N89)</f>
        <v>22542088.289999999</v>
      </c>
      <c r="H89" s="4480">
        <f>SUM(I89,L89,M89)</f>
        <v>22542088.289999999</v>
      </c>
      <c r="I89" s="4480">
        <f>SUM(J89:K89)</f>
        <v>22542088.289999999</v>
      </c>
      <c r="J89" s="4480">
        <f>SUM(J90:J94)</f>
        <v>57810</v>
      </c>
      <c r="K89" s="4480">
        <f>SUM(K90:K94)</f>
        <v>22484278.289999999</v>
      </c>
      <c r="L89" s="4480">
        <f>SUM(L90:L93)</f>
        <v>0</v>
      </c>
      <c r="M89" s="4480">
        <v>0</v>
      </c>
      <c r="N89" s="4481">
        <f>SUM(N90:N93)</f>
        <v>0</v>
      </c>
      <c r="O89" s="4482">
        <f t="shared" si="6"/>
        <v>0.97006538039478951</v>
      </c>
    </row>
    <row r="90" spans="1:16" ht="12.75">
      <c r="A90" s="5468"/>
      <c r="B90" s="5503"/>
      <c r="C90" s="5505"/>
      <c r="D90" s="3420" t="s">
        <v>566</v>
      </c>
      <c r="E90" s="3419">
        <v>0</v>
      </c>
      <c r="F90" s="3419">
        <v>48120</v>
      </c>
      <c r="G90" s="3418">
        <f>H90+N90</f>
        <v>48120</v>
      </c>
      <c r="H90" s="3418">
        <f>I90+L90+M90</f>
        <v>48120</v>
      </c>
      <c r="I90" s="3418">
        <f>J90+K90</f>
        <v>48120</v>
      </c>
      <c r="J90" s="3418">
        <v>48120</v>
      </c>
      <c r="K90" s="3418"/>
      <c r="L90" s="3418"/>
      <c r="M90" s="3418"/>
      <c r="N90" s="3433"/>
      <c r="O90" s="3396">
        <f t="shared" si="6"/>
        <v>1</v>
      </c>
    </row>
    <row r="91" spans="1:16" ht="12.75">
      <c r="A91" s="5468"/>
      <c r="B91" s="5503"/>
      <c r="C91" s="5505"/>
      <c r="D91" s="3420" t="s">
        <v>512</v>
      </c>
      <c r="E91" s="3419">
        <v>0</v>
      </c>
      <c r="F91" s="3419">
        <v>8272</v>
      </c>
      <c r="G91" s="3418">
        <f>H91+N91</f>
        <v>8272</v>
      </c>
      <c r="H91" s="3418">
        <f>I91+L91+M91</f>
        <v>8272</v>
      </c>
      <c r="I91" s="3418">
        <f>J91+K91</f>
        <v>8272</v>
      </c>
      <c r="J91" s="3418">
        <v>8272</v>
      </c>
      <c r="K91" s="3418"/>
      <c r="L91" s="3418"/>
      <c r="M91" s="3418"/>
      <c r="N91" s="3433"/>
      <c r="O91" s="3396">
        <f t="shared" si="6"/>
        <v>1</v>
      </c>
    </row>
    <row r="92" spans="1:16" ht="12.75">
      <c r="A92" s="5468"/>
      <c r="B92" s="5503"/>
      <c r="C92" s="5505"/>
      <c r="D92" s="3420" t="s">
        <v>510</v>
      </c>
      <c r="E92" s="3419">
        <v>0</v>
      </c>
      <c r="F92" s="3419">
        <v>1180</v>
      </c>
      <c r="G92" s="3418">
        <f>H92+N92</f>
        <v>1180</v>
      </c>
      <c r="H92" s="3418">
        <f>I92+L92+M92</f>
        <v>1180</v>
      </c>
      <c r="I92" s="3418">
        <f>J92+K92</f>
        <v>1180</v>
      </c>
      <c r="J92" s="3418">
        <v>1180</v>
      </c>
      <c r="K92" s="3418"/>
      <c r="L92" s="3418"/>
      <c r="M92" s="3418"/>
      <c r="N92" s="3433"/>
      <c r="O92" s="3396">
        <f t="shared" si="6"/>
        <v>1</v>
      </c>
    </row>
    <row r="93" spans="1:16" ht="12.75">
      <c r="A93" s="5468"/>
      <c r="B93" s="5503"/>
      <c r="C93" s="5505"/>
      <c r="D93" s="3420" t="s">
        <v>810</v>
      </c>
      <c r="E93" s="3419">
        <v>19736691</v>
      </c>
      <c r="F93" s="3419">
        <v>23179890</v>
      </c>
      <c r="G93" s="3418">
        <f>H93+N93</f>
        <v>22484278.289999999</v>
      </c>
      <c r="H93" s="3418">
        <f>I93+L93+M93</f>
        <v>22484278.289999999</v>
      </c>
      <c r="I93" s="3418">
        <f>J93+K93</f>
        <v>22484278.289999999</v>
      </c>
      <c r="J93" s="3418"/>
      <c r="K93" s="3418">
        <v>22484278.289999999</v>
      </c>
      <c r="L93" s="3418"/>
      <c r="M93" s="3418"/>
      <c r="N93" s="3433"/>
      <c r="O93" s="3396">
        <f t="shared" si="6"/>
        <v>0.96999072428730249</v>
      </c>
    </row>
    <row r="94" spans="1:16" ht="12.75">
      <c r="A94" s="5468"/>
      <c r="B94" s="5506"/>
      <c r="C94" s="5507"/>
      <c r="D94" s="3420" t="s">
        <v>562</v>
      </c>
      <c r="E94" s="3419">
        <v>0</v>
      </c>
      <c r="F94" s="3419">
        <v>238</v>
      </c>
      <c r="G94" s="3418">
        <f>H94+N94</f>
        <v>238</v>
      </c>
      <c r="H94" s="3418">
        <f>I94+L94+M94</f>
        <v>238</v>
      </c>
      <c r="I94" s="3418">
        <f>J94+K94</f>
        <v>238</v>
      </c>
      <c r="J94" s="3418">
        <v>238</v>
      </c>
      <c r="K94" s="3418"/>
      <c r="L94" s="3418"/>
      <c r="M94" s="3418"/>
      <c r="N94" s="3433"/>
      <c r="O94" s="3396">
        <f t="shared" si="6"/>
        <v>1</v>
      </c>
    </row>
    <row r="95" spans="1:16" ht="22.5" customHeight="1">
      <c r="A95" s="5468"/>
      <c r="B95" s="5502" t="s">
        <v>808</v>
      </c>
      <c r="C95" s="5504" t="s">
        <v>49</v>
      </c>
      <c r="D95" s="3432" t="s">
        <v>1097</v>
      </c>
      <c r="E95" s="3431">
        <f>SUM(E96:E97)</f>
        <v>30000</v>
      </c>
      <c r="F95" s="3431">
        <f>SUM(F96:F97)</f>
        <v>51800</v>
      </c>
      <c r="G95" s="3430">
        <f>SUM(H95,N95)</f>
        <v>48522.51</v>
      </c>
      <c r="H95" s="3430">
        <f>SUM(I95,L95,M95)</f>
        <v>48522.51</v>
      </c>
      <c r="I95" s="3430">
        <f>SUM(J95:K95)</f>
        <v>48522.51</v>
      </c>
      <c r="J95" s="3430">
        <f>SUM(J96:J97)</f>
        <v>36800</v>
      </c>
      <c r="K95" s="3430">
        <f>SUM(K96:K97)</f>
        <v>11722.51</v>
      </c>
      <c r="L95" s="3430">
        <v>0</v>
      </c>
      <c r="M95" s="3430">
        <v>0</v>
      </c>
      <c r="N95" s="3429">
        <v>0</v>
      </c>
      <c r="O95" s="3407">
        <f t="shared" si="6"/>
        <v>0.93672799227799231</v>
      </c>
    </row>
    <row r="96" spans="1:16" ht="12.75">
      <c r="A96" s="5468"/>
      <c r="B96" s="5503"/>
      <c r="C96" s="5505"/>
      <c r="D96" s="3420" t="s">
        <v>522</v>
      </c>
      <c r="E96" s="3419">
        <v>27200</v>
      </c>
      <c r="F96" s="3419">
        <v>36800</v>
      </c>
      <c r="G96" s="3418">
        <f>H96+N96</f>
        <v>36800</v>
      </c>
      <c r="H96" s="3418">
        <f>I96+L96+M96</f>
        <v>36800</v>
      </c>
      <c r="I96" s="3418">
        <f>J96+K96</f>
        <v>36800</v>
      </c>
      <c r="J96" s="3418">
        <v>36800</v>
      </c>
      <c r="K96" s="3418"/>
      <c r="L96" s="3428"/>
      <c r="M96" s="3428"/>
      <c r="N96" s="3417"/>
      <c r="O96" s="3396">
        <f t="shared" si="6"/>
        <v>1</v>
      </c>
    </row>
    <row r="97" spans="1:16" ht="12.75">
      <c r="A97" s="5511"/>
      <c r="B97" s="5506"/>
      <c r="C97" s="5507"/>
      <c r="D97" s="3420" t="s">
        <v>505</v>
      </c>
      <c r="E97" s="3419">
        <v>2800</v>
      </c>
      <c r="F97" s="3419">
        <v>15000</v>
      </c>
      <c r="G97" s="3418">
        <f>H97+N97</f>
        <v>11722.51</v>
      </c>
      <c r="H97" s="3418">
        <f>I97+L97+M97</f>
        <v>11722.51</v>
      </c>
      <c r="I97" s="3418">
        <f>J97+K97</f>
        <v>11722.51</v>
      </c>
      <c r="J97" s="3418"/>
      <c r="K97" s="3418">
        <v>11722.51</v>
      </c>
      <c r="L97" s="3428"/>
      <c r="M97" s="3428"/>
      <c r="N97" s="3417"/>
      <c r="O97" s="3396">
        <f t="shared" si="6"/>
        <v>0.78150066666666673</v>
      </c>
    </row>
    <row r="98" spans="1:16" ht="29.25" customHeight="1">
      <c r="A98" s="5467" t="s">
        <v>760</v>
      </c>
      <c r="B98" s="5518" t="s">
        <v>343</v>
      </c>
      <c r="C98" s="5519"/>
      <c r="D98" s="3415"/>
      <c r="E98" s="3414">
        <f>SUM(E99)</f>
        <v>1000</v>
      </c>
      <c r="F98" s="3414">
        <f>F99</f>
        <v>1000</v>
      </c>
      <c r="G98" s="3413">
        <f t="shared" ref="G98:M98" si="7">SUM(G99)</f>
        <v>0</v>
      </c>
      <c r="H98" s="3413">
        <f t="shared" si="7"/>
        <v>0</v>
      </c>
      <c r="I98" s="3413">
        <f t="shared" si="7"/>
        <v>0</v>
      </c>
      <c r="J98" s="3413">
        <f t="shared" si="7"/>
        <v>0</v>
      </c>
      <c r="K98" s="3413">
        <f t="shared" si="7"/>
        <v>0</v>
      </c>
      <c r="L98" s="3413">
        <f t="shared" si="7"/>
        <v>0</v>
      </c>
      <c r="M98" s="3413">
        <f t="shared" si="7"/>
        <v>0</v>
      </c>
      <c r="N98" s="3427">
        <v>0</v>
      </c>
      <c r="O98" s="3412">
        <f t="shared" si="6"/>
        <v>0</v>
      </c>
    </row>
    <row r="99" spans="1:16" ht="28.5" customHeight="1">
      <c r="A99" s="5468"/>
      <c r="B99" s="5502" t="s">
        <v>749</v>
      </c>
      <c r="C99" s="5504" t="s">
        <v>748</v>
      </c>
      <c r="D99" s="3411" t="s">
        <v>1097</v>
      </c>
      <c r="E99" s="3410">
        <f t="shared" ref="E99:M99" si="8">SUM(E100:E102)</f>
        <v>1000</v>
      </c>
      <c r="F99" s="3410">
        <f t="shared" si="8"/>
        <v>1000</v>
      </c>
      <c r="G99" s="3409">
        <f t="shared" si="8"/>
        <v>0</v>
      </c>
      <c r="H99" s="3409">
        <f t="shared" si="8"/>
        <v>0</v>
      </c>
      <c r="I99" s="3409">
        <f t="shared" si="8"/>
        <v>0</v>
      </c>
      <c r="J99" s="3409">
        <f t="shared" si="8"/>
        <v>0</v>
      </c>
      <c r="K99" s="3409">
        <f t="shared" si="8"/>
        <v>0</v>
      </c>
      <c r="L99" s="3409">
        <f t="shared" si="8"/>
        <v>0</v>
      </c>
      <c r="M99" s="3409">
        <f t="shared" si="8"/>
        <v>0</v>
      </c>
      <c r="N99" s="3408">
        <v>0</v>
      </c>
      <c r="O99" s="3421">
        <f t="shared" si="6"/>
        <v>0</v>
      </c>
      <c r="P99" s="3386"/>
    </row>
    <row r="100" spans="1:16" ht="12.75">
      <c r="A100" s="5468"/>
      <c r="B100" s="5503"/>
      <c r="C100" s="5505"/>
      <c r="D100" s="3406" t="s">
        <v>528</v>
      </c>
      <c r="E100" s="3405">
        <v>130</v>
      </c>
      <c r="F100" s="3405">
        <v>130</v>
      </c>
      <c r="G100" s="3404">
        <v>0</v>
      </c>
      <c r="H100" s="3404"/>
      <c r="I100" s="3404"/>
      <c r="J100" s="3404"/>
      <c r="K100" s="3404"/>
      <c r="L100" s="3404"/>
      <c r="M100" s="3404"/>
      <c r="N100" s="3402"/>
      <c r="O100" s="3416">
        <f t="shared" si="6"/>
        <v>0</v>
      </c>
    </row>
    <row r="101" spans="1:16" ht="12.75">
      <c r="A101" s="5468"/>
      <c r="B101" s="5503"/>
      <c r="C101" s="5505"/>
      <c r="D101" s="3406" t="s">
        <v>522</v>
      </c>
      <c r="E101" s="3405">
        <v>620</v>
      </c>
      <c r="F101" s="3405">
        <v>620</v>
      </c>
      <c r="G101" s="3404">
        <v>0</v>
      </c>
      <c r="H101" s="3404"/>
      <c r="I101" s="3404"/>
      <c r="J101" s="3404"/>
      <c r="K101" s="3403"/>
      <c r="L101" s="3403"/>
      <c r="M101" s="3403"/>
      <c r="N101" s="3402"/>
      <c r="O101" s="3416">
        <f t="shared" si="6"/>
        <v>0</v>
      </c>
    </row>
    <row r="102" spans="1:16" ht="12.75">
      <c r="A102" s="5468"/>
      <c r="B102" s="5503"/>
      <c r="C102" s="5505"/>
      <c r="D102" s="3426" t="s">
        <v>507</v>
      </c>
      <c r="E102" s="3425">
        <v>250</v>
      </c>
      <c r="F102" s="3425">
        <v>250</v>
      </c>
      <c r="G102" s="3424">
        <v>0</v>
      </c>
      <c r="H102" s="3424"/>
      <c r="I102" s="3424"/>
      <c r="J102" s="3423"/>
      <c r="K102" s="3423"/>
      <c r="L102" s="3423"/>
      <c r="M102" s="3423"/>
      <c r="N102" s="3422"/>
      <c r="O102" s="3416">
        <f t="shared" si="6"/>
        <v>0</v>
      </c>
    </row>
    <row r="103" spans="1:16" ht="27" customHeight="1">
      <c r="A103" s="5467" t="s">
        <v>695</v>
      </c>
      <c r="B103" s="5510" t="s">
        <v>363</v>
      </c>
      <c r="C103" s="5510"/>
      <c r="D103" s="3415"/>
      <c r="E103" s="3414">
        <f>SUM(E104)</f>
        <v>1596000</v>
      </c>
      <c r="F103" s="3414">
        <f>SUM(F104)</f>
        <v>1995946</v>
      </c>
      <c r="G103" s="3413">
        <f>H103+N103</f>
        <v>1994885.9799999997</v>
      </c>
      <c r="H103" s="3413">
        <f>I103+L103+M103</f>
        <v>1994885.9799999997</v>
      </c>
      <c r="I103" s="3413">
        <f>J103+K103</f>
        <v>1991463.6999999997</v>
      </c>
      <c r="J103" s="3413">
        <f>SUM(J104)</f>
        <v>1691785.8499999999</v>
      </c>
      <c r="K103" s="3413">
        <f>SUM(K104)</f>
        <v>299677.84999999998</v>
      </c>
      <c r="L103" s="3413">
        <v>0</v>
      </c>
      <c r="M103" s="3413">
        <f>SUM(M104)</f>
        <v>3422.28</v>
      </c>
      <c r="N103" s="3413">
        <v>0</v>
      </c>
      <c r="O103" s="3412">
        <f t="shared" si="6"/>
        <v>0.99946891348763933</v>
      </c>
    </row>
    <row r="104" spans="1:16" ht="29.25" customHeight="1">
      <c r="A104" s="5468"/>
      <c r="B104" s="5520" t="s">
        <v>668</v>
      </c>
      <c r="C104" s="5504" t="s">
        <v>368</v>
      </c>
      <c r="D104" s="3411" t="s">
        <v>1097</v>
      </c>
      <c r="E104" s="3410">
        <f>SUM(E105:E126)</f>
        <v>1596000</v>
      </c>
      <c r="F104" s="3410">
        <f>SUM(F105:F126)</f>
        <v>1995946</v>
      </c>
      <c r="G104" s="3409">
        <f>SUM(H104,N104)</f>
        <v>1994885.9799999997</v>
      </c>
      <c r="H104" s="3409">
        <f>SUM(I104,L104,M104)</f>
        <v>1994885.9799999997</v>
      </c>
      <c r="I104" s="3409">
        <f>SUM(J104:K104)</f>
        <v>1991463.6999999997</v>
      </c>
      <c r="J104" s="3409">
        <f>SUM(J105:J126)</f>
        <v>1691785.8499999999</v>
      </c>
      <c r="K104" s="3409">
        <f>SUM(K105:K126)</f>
        <v>299677.84999999998</v>
      </c>
      <c r="L104" s="3409">
        <v>0</v>
      </c>
      <c r="M104" s="3409">
        <f>SUM(M105:M126)</f>
        <v>3422.28</v>
      </c>
      <c r="N104" s="3408">
        <v>0</v>
      </c>
      <c r="O104" s="3421">
        <f t="shared" si="6"/>
        <v>0.99946891348763933</v>
      </c>
      <c r="P104" s="3386"/>
    </row>
    <row r="105" spans="1:16" ht="12.75">
      <c r="A105" s="5468"/>
      <c r="B105" s="5521"/>
      <c r="C105" s="5505"/>
      <c r="D105" s="3406" t="s">
        <v>530</v>
      </c>
      <c r="E105" s="3405">
        <v>4133</v>
      </c>
      <c r="F105" s="3405">
        <v>3426</v>
      </c>
      <c r="G105" s="3404">
        <f t="shared" ref="G105:G110" si="9">H105+N105</f>
        <v>3422.28</v>
      </c>
      <c r="H105" s="3404">
        <f t="shared" ref="H105:H110" si="10">I105+L105+M105</f>
        <v>3422.28</v>
      </c>
      <c r="I105" s="3404"/>
      <c r="J105" s="3404"/>
      <c r="K105" s="3404"/>
      <c r="L105" s="3404"/>
      <c r="M105" s="3404">
        <v>3422.28</v>
      </c>
      <c r="N105" s="3402"/>
      <c r="O105" s="3416">
        <f t="shared" si="6"/>
        <v>0.99891418563922951</v>
      </c>
    </row>
    <row r="106" spans="1:16" ht="12.75">
      <c r="A106" s="5468"/>
      <c r="B106" s="5521"/>
      <c r="C106" s="5505"/>
      <c r="D106" s="3406" t="s">
        <v>566</v>
      </c>
      <c r="E106" s="3405">
        <v>1005494</v>
      </c>
      <c r="F106" s="3405">
        <v>1335210</v>
      </c>
      <c r="G106" s="3404">
        <f t="shared" si="9"/>
        <v>1335180.82</v>
      </c>
      <c r="H106" s="3404">
        <f t="shared" si="10"/>
        <v>1335180.82</v>
      </c>
      <c r="I106" s="3404">
        <f>J106+K106</f>
        <v>1335180.82</v>
      </c>
      <c r="J106" s="3404">
        <v>1335180.82</v>
      </c>
      <c r="K106" s="3404"/>
      <c r="L106" s="3404"/>
      <c r="M106" s="3404"/>
      <c r="N106" s="3402"/>
      <c r="O106" s="3416">
        <f t="shared" si="6"/>
        <v>0.99997814575984312</v>
      </c>
    </row>
    <row r="107" spans="1:16" ht="12.75">
      <c r="A107" s="5468"/>
      <c r="B107" s="5521"/>
      <c r="C107" s="5505"/>
      <c r="D107" s="3406" t="s">
        <v>564</v>
      </c>
      <c r="E107" s="3405">
        <v>86963</v>
      </c>
      <c r="F107" s="3405">
        <v>82451</v>
      </c>
      <c r="G107" s="3404">
        <f t="shared" si="9"/>
        <v>82450.039999999994</v>
      </c>
      <c r="H107" s="3404">
        <f t="shared" si="10"/>
        <v>82450.039999999994</v>
      </c>
      <c r="I107" s="3404">
        <f>J107+K107</f>
        <v>82450.039999999994</v>
      </c>
      <c r="J107" s="3404">
        <v>82450.039999999994</v>
      </c>
      <c r="K107" s="3404"/>
      <c r="L107" s="3404"/>
      <c r="M107" s="3404"/>
      <c r="N107" s="3402"/>
      <c r="O107" s="3416">
        <f t="shared" si="6"/>
        <v>0.99998835672096142</v>
      </c>
    </row>
    <row r="108" spans="1:16" ht="12.75">
      <c r="A108" s="5468"/>
      <c r="B108" s="5521"/>
      <c r="C108" s="5505"/>
      <c r="D108" s="3406" t="s">
        <v>512</v>
      </c>
      <c r="E108" s="3405">
        <v>184831</v>
      </c>
      <c r="F108" s="3405">
        <v>238686</v>
      </c>
      <c r="G108" s="3404">
        <f t="shared" si="9"/>
        <v>238441.39</v>
      </c>
      <c r="H108" s="3404">
        <f t="shared" si="10"/>
        <v>238441.39</v>
      </c>
      <c r="I108" s="3404">
        <f>J108+K108</f>
        <v>238441.39</v>
      </c>
      <c r="J108" s="3404">
        <v>238441.39</v>
      </c>
      <c r="K108" s="3404"/>
      <c r="L108" s="3404"/>
      <c r="M108" s="3404"/>
      <c r="N108" s="3402"/>
      <c r="O108" s="3416">
        <f t="shared" si="6"/>
        <v>0.99897518078144509</v>
      </c>
    </row>
    <row r="109" spans="1:16" ht="12.75">
      <c r="A109" s="5468"/>
      <c r="B109" s="5521"/>
      <c r="C109" s="5505"/>
      <c r="D109" s="3406" t="s">
        <v>510</v>
      </c>
      <c r="E109" s="3405">
        <v>26638</v>
      </c>
      <c r="F109" s="3405">
        <v>31548</v>
      </c>
      <c r="G109" s="3404">
        <f t="shared" si="9"/>
        <v>31106.16</v>
      </c>
      <c r="H109" s="3404">
        <f t="shared" si="10"/>
        <v>31106.16</v>
      </c>
      <c r="I109" s="3404">
        <f>J109+K109</f>
        <v>31106.16</v>
      </c>
      <c r="J109" s="3404">
        <v>31106.16</v>
      </c>
      <c r="K109" s="3404"/>
      <c r="L109" s="3404"/>
      <c r="M109" s="3404"/>
      <c r="N109" s="3402"/>
      <c r="O109" s="3416">
        <f t="shared" si="6"/>
        <v>0.98599467478128566</v>
      </c>
    </row>
    <row r="110" spans="1:16" ht="12.75">
      <c r="A110" s="5468"/>
      <c r="B110" s="5521"/>
      <c r="C110" s="5505"/>
      <c r="D110" s="3406" t="s">
        <v>667</v>
      </c>
      <c r="E110" s="3405">
        <v>3113</v>
      </c>
      <c r="F110" s="3405">
        <v>1253</v>
      </c>
      <c r="G110" s="3404">
        <f t="shared" si="9"/>
        <v>1249.57</v>
      </c>
      <c r="H110" s="3404">
        <f t="shared" si="10"/>
        <v>1249.57</v>
      </c>
      <c r="I110" s="3404">
        <f>J110+K110</f>
        <v>1249.57</v>
      </c>
      <c r="J110" s="3404"/>
      <c r="K110" s="3404">
        <v>1249.57</v>
      </c>
      <c r="L110" s="3404"/>
      <c r="M110" s="3404"/>
      <c r="N110" s="3402"/>
      <c r="O110" s="3416">
        <f t="shared" si="6"/>
        <v>0.99726256983240213</v>
      </c>
    </row>
    <row r="111" spans="1:16" ht="12.75" hidden="1">
      <c r="A111" s="5468"/>
      <c r="B111" s="5521"/>
      <c r="C111" s="5505"/>
      <c r="D111" s="3406" t="s">
        <v>522</v>
      </c>
      <c r="E111" s="3405">
        <v>0</v>
      </c>
      <c r="F111" s="3405"/>
      <c r="G111" s="3404"/>
      <c r="H111" s="3404"/>
      <c r="I111" s="3404"/>
      <c r="J111" s="3404"/>
      <c r="K111" s="3404"/>
      <c r="L111" s="3404"/>
      <c r="M111" s="3404"/>
      <c r="N111" s="3402"/>
      <c r="O111" s="3416"/>
    </row>
    <row r="112" spans="1:16" ht="12.75">
      <c r="A112" s="5468"/>
      <c r="B112" s="5521"/>
      <c r="C112" s="5505"/>
      <c r="D112" s="3406" t="s">
        <v>507</v>
      </c>
      <c r="E112" s="3405">
        <v>80339</v>
      </c>
      <c r="F112" s="3405">
        <v>94540</v>
      </c>
      <c r="G112" s="3404">
        <f t="shared" ref="G112:G126" si="11">H112+N112</f>
        <v>94539.78</v>
      </c>
      <c r="H112" s="3404">
        <f t="shared" ref="H112:H127" si="12">I112+L112+M112</f>
        <v>94539.78</v>
      </c>
      <c r="I112" s="3404">
        <f t="shared" ref="I112:I127" si="13">J112+K112</f>
        <v>94539.78</v>
      </c>
      <c r="J112" s="3404"/>
      <c r="K112" s="3404">
        <v>94539.78</v>
      </c>
      <c r="L112" s="3404"/>
      <c r="M112" s="3404"/>
      <c r="N112" s="3402"/>
      <c r="O112" s="3416">
        <f t="shared" ref="O112:O127" si="14">G112/F112</f>
        <v>0.99999767294266972</v>
      </c>
    </row>
    <row r="113" spans="1:16" ht="12.75">
      <c r="A113" s="5468"/>
      <c r="B113" s="5521"/>
      <c r="C113" s="5505"/>
      <c r="D113" s="3406" t="s">
        <v>558</v>
      </c>
      <c r="E113" s="3405">
        <v>4500</v>
      </c>
      <c r="F113" s="3405">
        <v>3423</v>
      </c>
      <c r="G113" s="3404">
        <f t="shared" si="11"/>
        <v>3422.79</v>
      </c>
      <c r="H113" s="3404">
        <f t="shared" si="12"/>
        <v>3422.79</v>
      </c>
      <c r="I113" s="3404">
        <f t="shared" si="13"/>
        <v>3422.79</v>
      </c>
      <c r="J113" s="3404"/>
      <c r="K113" s="3404">
        <v>3422.79</v>
      </c>
      <c r="L113" s="3404"/>
      <c r="M113" s="3404"/>
      <c r="N113" s="3402"/>
      <c r="O113" s="3416">
        <f t="shared" si="14"/>
        <v>0.99993865030674844</v>
      </c>
    </row>
    <row r="114" spans="1:16" ht="12.75">
      <c r="A114" s="5468"/>
      <c r="B114" s="5521"/>
      <c r="C114" s="5505"/>
      <c r="D114" s="3406" t="s">
        <v>556</v>
      </c>
      <c r="E114" s="3405">
        <v>4240</v>
      </c>
      <c r="F114" s="3405">
        <v>3740</v>
      </c>
      <c r="G114" s="3404">
        <f t="shared" si="11"/>
        <v>3739.16</v>
      </c>
      <c r="H114" s="3404">
        <f t="shared" si="12"/>
        <v>3739.16</v>
      </c>
      <c r="I114" s="3404">
        <f t="shared" si="13"/>
        <v>3739.16</v>
      </c>
      <c r="J114" s="3404"/>
      <c r="K114" s="3404">
        <v>3739.16</v>
      </c>
      <c r="L114" s="3404"/>
      <c r="M114" s="3404"/>
      <c r="N114" s="3402"/>
      <c r="O114" s="3416">
        <f t="shared" si="14"/>
        <v>0.99977540106951868</v>
      </c>
    </row>
    <row r="115" spans="1:16" ht="12.75">
      <c r="A115" s="5468"/>
      <c r="B115" s="5521"/>
      <c r="C115" s="5505"/>
      <c r="D115" s="3406" t="s">
        <v>554</v>
      </c>
      <c r="E115" s="3405">
        <v>24040</v>
      </c>
      <c r="F115" s="3405">
        <v>23977</v>
      </c>
      <c r="G115" s="3404">
        <f t="shared" si="11"/>
        <v>23976.68</v>
      </c>
      <c r="H115" s="3404">
        <f t="shared" si="12"/>
        <v>23976.68</v>
      </c>
      <c r="I115" s="3404">
        <f t="shared" si="13"/>
        <v>23976.68</v>
      </c>
      <c r="J115" s="3404"/>
      <c r="K115" s="3404">
        <v>23976.68</v>
      </c>
      <c r="L115" s="3404"/>
      <c r="M115" s="3404"/>
      <c r="N115" s="3402"/>
      <c r="O115" s="3416">
        <f t="shared" si="14"/>
        <v>0.99998665387663177</v>
      </c>
    </row>
    <row r="116" spans="1:16" ht="12.75">
      <c r="A116" s="5468"/>
      <c r="B116" s="5521"/>
      <c r="C116" s="5505"/>
      <c r="D116" s="3406" t="s">
        <v>552</v>
      </c>
      <c r="E116" s="3405">
        <v>9061</v>
      </c>
      <c r="F116" s="3405">
        <v>7449</v>
      </c>
      <c r="G116" s="3404">
        <f t="shared" si="11"/>
        <v>7448.47</v>
      </c>
      <c r="H116" s="3404">
        <f t="shared" si="12"/>
        <v>7448.47</v>
      </c>
      <c r="I116" s="3404">
        <f t="shared" si="13"/>
        <v>7448.47</v>
      </c>
      <c r="J116" s="3404"/>
      <c r="K116" s="3404">
        <v>7448.47</v>
      </c>
      <c r="L116" s="3404"/>
      <c r="M116" s="3404"/>
      <c r="N116" s="3402"/>
      <c r="O116" s="3416">
        <f t="shared" si="14"/>
        <v>0.99992884951000138</v>
      </c>
    </row>
    <row r="117" spans="1:16" ht="12.75">
      <c r="A117" s="5468"/>
      <c r="B117" s="5521"/>
      <c r="C117" s="5505"/>
      <c r="D117" s="3406" t="s">
        <v>550</v>
      </c>
      <c r="E117" s="3405">
        <v>2110</v>
      </c>
      <c r="F117" s="3405">
        <v>1344</v>
      </c>
      <c r="G117" s="3404">
        <f t="shared" si="11"/>
        <v>1343.5</v>
      </c>
      <c r="H117" s="3404">
        <f t="shared" si="12"/>
        <v>1343.5</v>
      </c>
      <c r="I117" s="3404">
        <f t="shared" si="13"/>
        <v>1343.5</v>
      </c>
      <c r="J117" s="3404"/>
      <c r="K117" s="3404">
        <v>1343.5</v>
      </c>
      <c r="L117" s="3404"/>
      <c r="M117" s="3404"/>
      <c r="N117" s="3402"/>
      <c r="O117" s="3416">
        <f t="shared" si="14"/>
        <v>0.99962797619047616</v>
      </c>
    </row>
    <row r="118" spans="1:16" ht="12.75">
      <c r="A118" s="5468"/>
      <c r="B118" s="5521"/>
      <c r="C118" s="5505"/>
      <c r="D118" s="3406" t="s">
        <v>505</v>
      </c>
      <c r="E118" s="3405">
        <v>75957</v>
      </c>
      <c r="F118" s="3405">
        <v>93301</v>
      </c>
      <c r="G118" s="3404">
        <f t="shared" si="11"/>
        <v>93300.93</v>
      </c>
      <c r="H118" s="3404">
        <f t="shared" si="12"/>
        <v>93300.93</v>
      </c>
      <c r="I118" s="3404">
        <f t="shared" si="13"/>
        <v>93300.93</v>
      </c>
      <c r="J118" s="3404"/>
      <c r="K118" s="3404">
        <v>93300.93</v>
      </c>
      <c r="L118" s="3404"/>
      <c r="M118" s="3404"/>
      <c r="N118" s="3402"/>
      <c r="O118" s="3416">
        <f t="shared" si="14"/>
        <v>0.99999924974008847</v>
      </c>
    </row>
    <row r="119" spans="1:16" ht="12.75">
      <c r="A119" s="5468"/>
      <c r="B119" s="5521"/>
      <c r="C119" s="5505"/>
      <c r="D119" s="3406" t="s">
        <v>548</v>
      </c>
      <c r="E119" s="3405">
        <v>4601</v>
      </c>
      <c r="F119" s="3405">
        <v>3519</v>
      </c>
      <c r="G119" s="3404">
        <f t="shared" si="11"/>
        <v>3518.84</v>
      </c>
      <c r="H119" s="3404">
        <f t="shared" si="12"/>
        <v>3518.84</v>
      </c>
      <c r="I119" s="3404">
        <f t="shared" si="13"/>
        <v>3518.84</v>
      </c>
      <c r="J119" s="3404"/>
      <c r="K119" s="3404">
        <v>3518.84</v>
      </c>
      <c r="L119" s="3404"/>
      <c r="M119" s="3404"/>
      <c r="N119" s="3402"/>
      <c r="O119" s="3416">
        <f t="shared" si="14"/>
        <v>0.99995453253765276</v>
      </c>
    </row>
    <row r="120" spans="1:16" ht="12.75">
      <c r="A120" s="5468"/>
      <c r="B120" s="5521"/>
      <c r="C120" s="5505"/>
      <c r="D120" s="3420" t="s">
        <v>542</v>
      </c>
      <c r="E120" s="3419">
        <v>6804</v>
      </c>
      <c r="F120" s="3419">
        <v>4021</v>
      </c>
      <c r="G120" s="3404">
        <f t="shared" si="11"/>
        <v>4020.81</v>
      </c>
      <c r="H120" s="3404">
        <f t="shared" si="12"/>
        <v>4020.81</v>
      </c>
      <c r="I120" s="3404">
        <f t="shared" si="13"/>
        <v>4020.81</v>
      </c>
      <c r="J120" s="3418"/>
      <c r="K120" s="3418">
        <v>4020.81</v>
      </c>
      <c r="L120" s="3418"/>
      <c r="M120" s="3418"/>
      <c r="N120" s="3417"/>
      <c r="O120" s="3416">
        <f t="shared" si="14"/>
        <v>0.99995274807261869</v>
      </c>
    </row>
    <row r="121" spans="1:16" ht="12.75">
      <c r="A121" s="5468"/>
      <c r="B121" s="5521"/>
      <c r="C121" s="5505"/>
      <c r="D121" s="3420" t="s">
        <v>538</v>
      </c>
      <c r="E121" s="3419">
        <v>3319</v>
      </c>
      <c r="F121" s="3419">
        <v>3303</v>
      </c>
      <c r="G121" s="3404">
        <f t="shared" si="11"/>
        <v>3299.26</v>
      </c>
      <c r="H121" s="3404">
        <f t="shared" si="12"/>
        <v>3299.26</v>
      </c>
      <c r="I121" s="3404">
        <f t="shared" si="13"/>
        <v>3299.26</v>
      </c>
      <c r="J121" s="3418"/>
      <c r="K121" s="3418">
        <v>3299.26</v>
      </c>
      <c r="L121" s="3418"/>
      <c r="M121" s="3418"/>
      <c r="N121" s="3417"/>
      <c r="O121" s="3416">
        <f t="shared" si="14"/>
        <v>0.99886769603390868</v>
      </c>
    </row>
    <row r="122" spans="1:16" ht="12.75">
      <c r="A122" s="5468"/>
      <c r="B122" s="5521"/>
      <c r="C122" s="5505"/>
      <c r="D122" s="3420" t="s">
        <v>536</v>
      </c>
      <c r="E122" s="3419">
        <v>31597</v>
      </c>
      <c r="F122" s="3419">
        <v>31944</v>
      </c>
      <c r="G122" s="3404">
        <f t="shared" si="11"/>
        <v>31943.22</v>
      </c>
      <c r="H122" s="3404">
        <f t="shared" si="12"/>
        <v>31943.22</v>
      </c>
      <c r="I122" s="3404">
        <f t="shared" si="13"/>
        <v>31943.22</v>
      </c>
      <c r="J122" s="3418"/>
      <c r="K122" s="3418">
        <v>31943.22</v>
      </c>
      <c r="L122" s="3418"/>
      <c r="M122" s="3418"/>
      <c r="N122" s="3417"/>
      <c r="O122" s="3416">
        <f t="shared" si="14"/>
        <v>0.99997558226897076</v>
      </c>
    </row>
    <row r="123" spans="1:16" ht="12.75">
      <c r="A123" s="5468"/>
      <c r="B123" s="5521"/>
      <c r="C123" s="5505"/>
      <c r="D123" s="3420" t="s">
        <v>534</v>
      </c>
      <c r="E123" s="3419">
        <v>4234</v>
      </c>
      <c r="F123" s="3419">
        <v>4086</v>
      </c>
      <c r="G123" s="3404">
        <f t="shared" si="11"/>
        <v>4085.19</v>
      </c>
      <c r="H123" s="3404">
        <f t="shared" si="12"/>
        <v>4085.19</v>
      </c>
      <c r="I123" s="3404">
        <f t="shared" si="13"/>
        <v>4085.19</v>
      </c>
      <c r="J123" s="3418"/>
      <c r="K123" s="3418">
        <v>4085.19</v>
      </c>
      <c r="L123" s="3418"/>
      <c r="M123" s="3418"/>
      <c r="N123" s="3417"/>
      <c r="O123" s="3416">
        <f t="shared" si="14"/>
        <v>0.99980176211453742</v>
      </c>
    </row>
    <row r="124" spans="1:16" ht="12.75">
      <c r="A124" s="5468"/>
      <c r="B124" s="5521"/>
      <c r="C124" s="5505"/>
      <c r="D124" s="3420" t="s">
        <v>664</v>
      </c>
      <c r="E124" s="3419">
        <v>3851</v>
      </c>
      <c r="F124" s="3419">
        <v>3826</v>
      </c>
      <c r="G124" s="3404">
        <f t="shared" si="11"/>
        <v>3825.85</v>
      </c>
      <c r="H124" s="3404">
        <f t="shared" si="12"/>
        <v>3825.85</v>
      </c>
      <c r="I124" s="3404">
        <f t="shared" si="13"/>
        <v>3825.85</v>
      </c>
      <c r="J124" s="3418"/>
      <c r="K124" s="3418">
        <v>3825.85</v>
      </c>
      <c r="L124" s="3418"/>
      <c r="M124" s="3418"/>
      <c r="N124" s="3417"/>
      <c r="O124" s="3416">
        <f t="shared" si="14"/>
        <v>0.99996079456351283</v>
      </c>
    </row>
    <row r="125" spans="1:16" ht="12.75">
      <c r="A125" s="5468"/>
      <c r="B125" s="5521"/>
      <c r="C125" s="5505"/>
      <c r="D125" s="3420" t="s">
        <v>532</v>
      </c>
      <c r="E125" s="3419">
        <v>24600</v>
      </c>
      <c r="F125" s="3419">
        <v>19964</v>
      </c>
      <c r="G125" s="3404">
        <f t="shared" si="11"/>
        <v>19963.8</v>
      </c>
      <c r="H125" s="3404">
        <f t="shared" si="12"/>
        <v>19963.8</v>
      </c>
      <c r="I125" s="3404">
        <f t="shared" si="13"/>
        <v>19963.8</v>
      </c>
      <c r="J125" s="3418"/>
      <c r="K125" s="3418">
        <v>19963.8</v>
      </c>
      <c r="L125" s="3418"/>
      <c r="M125" s="3418"/>
      <c r="N125" s="3417"/>
      <c r="O125" s="3416">
        <f t="shared" si="14"/>
        <v>0.99998998196754152</v>
      </c>
    </row>
    <row r="126" spans="1:16" ht="12.75">
      <c r="A126" s="5459"/>
      <c r="B126" s="5522"/>
      <c r="C126" s="5507"/>
      <c r="D126" s="3420" t="s">
        <v>562</v>
      </c>
      <c r="E126" s="3419">
        <v>5575</v>
      </c>
      <c r="F126" s="3419">
        <v>4935</v>
      </c>
      <c r="G126" s="3404">
        <f t="shared" si="11"/>
        <v>4607.4399999999996</v>
      </c>
      <c r="H126" s="3404">
        <f t="shared" si="12"/>
        <v>4607.4399999999996</v>
      </c>
      <c r="I126" s="3404">
        <f t="shared" si="13"/>
        <v>4607.4399999999996</v>
      </c>
      <c r="J126" s="3418">
        <v>4607.4399999999996</v>
      </c>
      <c r="K126" s="3418"/>
      <c r="L126" s="3418"/>
      <c r="M126" s="3418"/>
      <c r="N126" s="3417"/>
      <c r="O126" s="3416">
        <f t="shared" si="14"/>
        <v>0.93362512664640318</v>
      </c>
    </row>
    <row r="127" spans="1:16" ht="27.75" customHeight="1">
      <c r="A127" s="5467" t="s">
        <v>658</v>
      </c>
      <c r="B127" s="5512" t="s">
        <v>373</v>
      </c>
      <c r="C127" s="5512"/>
      <c r="D127" s="3415"/>
      <c r="E127" s="3414">
        <f>E128</f>
        <v>0</v>
      </c>
      <c r="F127" s="3414">
        <f>F128</f>
        <v>41874</v>
      </c>
      <c r="G127" s="3413">
        <f>G128</f>
        <v>41874</v>
      </c>
      <c r="H127" s="3413">
        <f t="shared" si="12"/>
        <v>41874</v>
      </c>
      <c r="I127" s="3413">
        <f t="shared" si="13"/>
        <v>41874</v>
      </c>
      <c r="J127" s="3413">
        <f>J128</f>
        <v>41874</v>
      </c>
      <c r="K127" s="3413">
        <f>K128</f>
        <v>0</v>
      </c>
      <c r="L127" s="3413">
        <f>L128</f>
        <v>0</v>
      </c>
      <c r="M127" s="3413">
        <f>M128</f>
        <v>0</v>
      </c>
      <c r="N127" s="3413">
        <f>N128</f>
        <v>0</v>
      </c>
      <c r="O127" s="3412">
        <f t="shared" si="14"/>
        <v>1</v>
      </c>
    </row>
    <row r="128" spans="1:16" ht="27" customHeight="1">
      <c r="A128" s="5468"/>
      <c r="B128" s="5502" t="s">
        <v>652</v>
      </c>
      <c r="C128" s="5504" t="s">
        <v>374</v>
      </c>
      <c r="D128" s="3411" t="s">
        <v>1097</v>
      </c>
      <c r="E128" s="3410">
        <f>SUM(E129:E131)</f>
        <v>0</v>
      </c>
      <c r="F128" s="3410">
        <f>SUM(F129:F131)</f>
        <v>41874</v>
      </c>
      <c r="G128" s="3409">
        <f>SUM(H128,N128)</f>
        <v>41874</v>
      </c>
      <c r="H128" s="3409">
        <f>SUM(I128,L128,M128)</f>
        <v>41874</v>
      </c>
      <c r="I128" s="3409">
        <f>SUM(J128:K128)</f>
        <v>41874</v>
      </c>
      <c r="J128" s="3409">
        <f>SUM(J129:J131)</f>
        <v>41874</v>
      </c>
      <c r="K128" s="3409">
        <f>SUM(K130:K131)</f>
        <v>0</v>
      </c>
      <c r="L128" s="3409">
        <v>0</v>
      </c>
      <c r="M128" s="3409">
        <v>0</v>
      </c>
      <c r="N128" s="3408">
        <v>0</v>
      </c>
      <c r="O128" s="3407">
        <f>SUM(G128/F128)</f>
        <v>1</v>
      </c>
      <c r="P128" s="3386"/>
    </row>
    <row r="129" spans="1:15" ht="15" customHeight="1">
      <c r="A129" s="5468"/>
      <c r="B129" s="5503"/>
      <c r="C129" s="5505"/>
      <c r="D129" s="3406" t="s">
        <v>566</v>
      </c>
      <c r="E129" s="3405">
        <v>0</v>
      </c>
      <c r="F129" s="3405">
        <v>35200</v>
      </c>
      <c r="G129" s="3404">
        <f>H129+N129</f>
        <v>35200</v>
      </c>
      <c r="H129" s="3404">
        <f>I129+L129+M129</f>
        <v>35200</v>
      </c>
      <c r="I129" s="3404">
        <f>J129+K129</f>
        <v>35200</v>
      </c>
      <c r="J129" s="3404">
        <v>35200</v>
      </c>
      <c r="K129" s="3403"/>
      <c r="L129" s="3403"/>
      <c r="M129" s="3403"/>
      <c r="N129" s="3402"/>
      <c r="O129" s="3396">
        <f>SUM(G129/F129)</f>
        <v>1</v>
      </c>
    </row>
    <row r="130" spans="1:15" ht="15" customHeight="1">
      <c r="A130" s="5468"/>
      <c r="B130" s="5503"/>
      <c r="C130" s="5505"/>
      <c r="D130" s="3406" t="s">
        <v>512</v>
      </c>
      <c r="E130" s="3405">
        <v>0</v>
      </c>
      <c r="F130" s="3405">
        <v>6017</v>
      </c>
      <c r="G130" s="3404">
        <f>H130+N130</f>
        <v>6017</v>
      </c>
      <c r="H130" s="3404">
        <f>I130+L130+M130</f>
        <v>6017</v>
      </c>
      <c r="I130" s="3404">
        <f>J130+K130</f>
        <v>6017</v>
      </c>
      <c r="J130" s="3404">
        <v>6017</v>
      </c>
      <c r="K130" s="3403"/>
      <c r="L130" s="3403"/>
      <c r="M130" s="3403"/>
      <c r="N130" s="3402"/>
      <c r="O130" s="3396">
        <f>SUM(G130/F130)</f>
        <v>1</v>
      </c>
    </row>
    <row r="131" spans="1:15" ht="15.75" customHeight="1" thickBot="1">
      <c r="A131" s="5525"/>
      <c r="B131" s="5523"/>
      <c r="C131" s="5524"/>
      <c r="D131" s="3401" t="s">
        <v>510</v>
      </c>
      <c r="E131" s="3400">
        <v>0</v>
      </c>
      <c r="F131" s="3400">
        <v>657</v>
      </c>
      <c r="G131" s="3399">
        <f>H131+N131</f>
        <v>657</v>
      </c>
      <c r="H131" s="3399">
        <f>I131+L131+M131</f>
        <v>657</v>
      </c>
      <c r="I131" s="3399">
        <f>J131+K131</f>
        <v>657</v>
      </c>
      <c r="J131" s="3399">
        <v>657</v>
      </c>
      <c r="K131" s="3398"/>
      <c r="L131" s="3398"/>
      <c r="M131" s="3398"/>
      <c r="N131" s="3397"/>
      <c r="O131" s="3396">
        <f>SUM(G131/F131)</f>
        <v>1</v>
      </c>
    </row>
    <row r="132" spans="1:15" ht="35.1" customHeight="1" thickBot="1">
      <c r="A132" s="5526" t="s">
        <v>1096</v>
      </c>
      <c r="B132" s="5527"/>
      <c r="C132" s="5527"/>
      <c r="D132" s="3395"/>
      <c r="E132" s="3394">
        <f t="shared" ref="E132:N132" si="15">SUM(E7,E29,E45,E53,E84,E103,E80,E98,E40,E76,E127)</f>
        <v>78206691</v>
      </c>
      <c r="F132" s="3394">
        <f t="shared" si="15"/>
        <v>93755696</v>
      </c>
      <c r="G132" s="3393">
        <f t="shared" si="15"/>
        <v>93043497.849999994</v>
      </c>
      <c r="H132" s="3393">
        <f t="shared" si="15"/>
        <v>92493523.849999994</v>
      </c>
      <c r="I132" s="3393">
        <f t="shared" si="15"/>
        <v>29466033.799999997</v>
      </c>
      <c r="J132" s="3393">
        <f t="shared" si="15"/>
        <v>3125147.15</v>
      </c>
      <c r="K132" s="3393">
        <f t="shared" si="15"/>
        <v>26340886.649999999</v>
      </c>
      <c r="L132" s="3393">
        <f t="shared" si="15"/>
        <v>63019113.439999998</v>
      </c>
      <c r="M132" s="3393">
        <f t="shared" si="15"/>
        <v>8376.61</v>
      </c>
      <c r="N132" s="3393">
        <f t="shared" si="15"/>
        <v>549974</v>
      </c>
      <c r="O132" s="3392">
        <f>G132/F132</f>
        <v>0.99240368126540268</v>
      </c>
    </row>
    <row r="133" spans="1:15" ht="12.75">
      <c r="A133" s="3388"/>
      <c r="B133" s="3387"/>
      <c r="E133" s="3389"/>
      <c r="F133" s="3389"/>
      <c r="G133" s="3389"/>
      <c r="H133" s="3389"/>
      <c r="I133" s="3390"/>
      <c r="J133" s="3391"/>
      <c r="K133" s="3391"/>
      <c r="L133" s="3391"/>
      <c r="M133" s="3390"/>
      <c r="N133" s="3390"/>
      <c r="O133" s="3389"/>
    </row>
    <row r="134" spans="1:15" ht="12.75">
      <c r="A134" s="3388"/>
      <c r="B134" s="3387"/>
      <c r="G134" s="3386"/>
      <c r="H134" s="3386"/>
      <c r="I134" s="3386"/>
      <c r="J134" s="3386"/>
      <c r="K134" s="3386"/>
      <c r="L134" s="3386"/>
      <c r="M134" s="3386"/>
      <c r="N134" s="3386"/>
    </row>
    <row r="135" spans="1:15" ht="12.75">
      <c r="A135" s="3388"/>
      <c r="B135" s="3387"/>
      <c r="G135" s="3386"/>
      <c r="H135" s="3386"/>
      <c r="I135" s="3386"/>
      <c r="J135" s="3386"/>
      <c r="K135" s="3389"/>
      <c r="L135" s="3386"/>
      <c r="M135" s="3386"/>
      <c r="N135" s="3386"/>
    </row>
    <row r="136" spans="1:15" ht="12.75">
      <c r="A136" s="3388"/>
      <c r="B136" s="3387"/>
      <c r="G136" s="3386"/>
      <c r="H136" s="3386"/>
      <c r="I136" s="3386"/>
      <c r="J136" s="3386"/>
      <c r="K136" s="3386"/>
      <c r="L136" s="3386"/>
      <c r="M136" s="3386"/>
      <c r="N136" s="3386"/>
    </row>
    <row r="137" spans="1:15" ht="12.75">
      <c r="A137" s="3388"/>
      <c r="B137" s="3387"/>
      <c r="G137" s="3386"/>
      <c r="H137" s="3386"/>
      <c r="I137" s="3386"/>
      <c r="J137" s="3386"/>
      <c r="K137" s="3389"/>
      <c r="L137" s="3386"/>
      <c r="M137" s="3386"/>
      <c r="N137" s="3386"/>
    </row>
    <row r="138" spans="1:15" ht="12.75">
      <c r="A138" s="5516"/>
      <c r="B138" s="5517"/>
      <c r="C138" s="5517"/>
      <c r="D138" s="5517"/>
      <c r="E138" s="5517"/>
      <c r="F138" s="5517"/>
      <c r="G138" s="5517"/>
      <c r="H138" s="5517"/>
      <c r="I138" s="5517"/>
      <c r="J138" s="5517"/>
      <c r="K138" s="5517"/>
      <c r="L138" s="5517"/>
      <c r="M138" s="5517"/>
      <c r="N138" s="5517"/>
    </row>
    <row r="139" spans="1:15" ht="12.75">
      <c r="A139" s="3388"/>
      <c r="B139" s="3387"/>
      <c r="H139" s="3386"/>
      <c r="I139" s="3386"/>
      <c r="J139" s="3386"/>
      <c r="K139" s="3386"/>
      <c r="L139" s="3386"/>
      <c r="M139" s="3386"/>
      <c r="N139" s="3386"/>
    </row>
    <row r="140" spans="1:15" ht="12.75">
      <c r="A140" s="3388"/>
      <c r="B140" s="3387"/>
      <c r="G140" s="3386"/>
      <c r="H140" s="3386"/>
      <c r="I140" s="3386"/>
      <c r="J140" s="3386"/>
      <c r="K140" s="3386"/>
      <c r="L140" s="3386"/>
      <c r="M140" s="3386"/>
      <c r="N140" s="3386"/>
    </row>
    <row r="141" spans="1:15" ht="12.75">
      <c r="A141" s="3388"/>
      <c r="B141" s="3387"/>
      <c r="H141" s="3386"/>
      <c r="I141" s="3386"/>
      <c r="J141" s="3386"/>
      <c r="K141" s="3386"/>
      <c r="L141" s="3386"/>
      <c r="M141" s="3386"/>
      <c r="N141" s="3386"/>
    </row>
    <row r="142" spans="1:15" ht="12.75">
      <c r="A142" s="3388"/>
      <c r="B142" s="3387"/>
      <c r="H142" s="3386"/>
      <c r="I142" s="3386"/>
      <c r="J142" s="3386"/>
      <c r="K142" s="3386"/>
      <c r="L142" s="3386"/>
      <c r="M142" s="3386"/>
      <c r="N142" s="3386"/>
    </row>
    <row r="143" spans="1:15" ht="12.75">
      <c r="A143" s="3388"/>
      <c r="B143" s="3387"/>
      <c r="H143" s="3386"/>
      <c r="I143" s="3386"/>
      <c r="J143" s="3386"/>
      <c r="K143" s="3386"/>
      <c r="L143" s="3386"/>
      <c r="M143" s="3386"/>
      <c r="N143" s="3386"/>
    </row>
    <row r="144" spans="1:15" ht="12.75">
      <c r="A144" s="3388"/>
      <c r="B144" s="3387"/>
      <c r="H144" s="3386"/>
      <c r="I144" s="3386"/>
      <c r="J144" s="3386"/>
      <c r="K144" s="3386"/>
      <c r="L144" s="3386"/>
      <c r="M144" s="3386"/>
      <c r="N144" s="3386"/>
    </row>
    <row r="145" spans="1:14" ht="12.75">
      <c r="A145" s="3388"/>
      <c r="B145" s="3387"/>
      <c r="H145" s="3386"/>
      <c r="I145" s="3386"/>
      <c r="J145" s="3386"/>
      <c r="K145" s="3386"/>
      <c r="L145" s="3386"/>
      <c r="M145" s="3386"/>
      <c r="N145" s="3386"/>
    </row>
    <row r="146" spans="1:14" ht="12.75">
      <c r="A146" s="3385"/>
      <c r="B146" s="3387"/>
      <c r="H146" s="3386"/>
      <c r="I146" s="3386"/>
      <c r="J146" s="3386"/>
      <c r="K146" s="3386"/>
      <c r="L146" s="3386"/>
      <c r="M146" s="3386"/>
      <c r="N146" s="3386"/>
    </row>
    <row r="147" spans="1:14" ht="12.75">
      <c r="A147" s="3385"/>
      <c r="B147" s="3387"/>
      <c r="H147" s="3386"/>
      <c r="I147" s="3386"/>
      <c r="J147" s="3386"/>
      <c r="K147" s="3386"/>
      <c r="L147" s="3386"/>
      <c r="M147" s="3386"/>
      <c r="N147" s="3386"/>
    </row>
    <row r="148" spans="1:14" ht="12.75">
      <c r="A148" s="3385"/>
      <c r="B148" s="3387"/>
      <c r="H148" s="3386"/>
      <c r="I148" s="3386"/>
      <c r="J148" s="3386"/>
      <c r="K148" s="3386"/>
      <c r="L148" s="3386"/>
      <c r="M148" s="3386"/>
      <c r="N148" s="3386"/>
    </row>
    <row r="149" spans="1:14" ht="12.75">
      <c r="A149" s="3385"/>
      <c r="B149" s="3387"/>
      <c r="H149" s="3386"/>
      <c r="I149" s="3386"/>
      <c r="J149" s="3386"/>
      <c r="K149" s="3386"/>
      <c r="L149" s="3386"/>
      <c r="M149" s="3386"/>
      <c r="N149" s="3386"/>
    </row>
    <row r="150" spans="1:14" ht="12.75">
      <c r="A150" s="3385"/>
      <c r="B150" s="3387"/>
      <c r="H150" s="3386"/>
      <c r="I150" s="3386"/>
      <c r="J150" s="3386"/>
      <c r="K150" s="3386"/>
      <c r="L150" s="3386"/>
      <c r="M150" s="3386"/>
      <c r="N150" s="3386"/>
    </row>
    <row r="151" spans="1:14" ht="12.75">
      <c r="A151" s="3385"/>
      <c r="B151" s="3387"/>
      <c r="H151" s="3386"/>
      <c r="I151" s="3386"/>
      <c r="J151" s="3386"/>
      <c r="K151" s="3386"/>
      <c r="L151" s="3386"/>
      <c r="M151" s="3386"/>
      <c r="N151" s="3386"/>
    </row>
    <row r="152" spans="1:14" ht="12.75">
      <c r="A152" s="3385"/>
      <c r="B152" s="3387"/>
      <c r="H152" s="3386"/>
      <c r="I152" s="3386"/>
      <c r="J152" s="3386"/>
      <c r="K152" s="3386"/>
      <c r="L152" s="3386"/>
      <c r="M152" s="3386"/>
      <c r="N152" s="3386"/>
    </row>
    <row r="153" spans="1:14" ht="12.75">
      <c r="A153" s="3385"/>
      <c r="B153" s="3387"/>
      <c r="H153" s="3386"/>
      <c r="I153" s="3386"/>
      <c r="J153" s="3386"/>
      <c r="K153" s="3386"/>
      <c r="L153" s="3386"/>
      <c r="M153" s="3386"/>
      <c r="N153" s="3386"/>
    </row>
    <row r="154" spans="1:14" ht="12.75">
      <c r="A154" s="3385"/>
      <c r="B154" s="3387"/>
      <c r="H154" s="3386"/>
      <c r="I154" s="3386"/>
      <c r="J154" s="3386"/>
      <c r="K154" s="3386"/>
      <c r="L154" s="3386"/>
      <c r="M154" s="3386"/>
      <c r="N154" s="3386"/>
    </row>
    <row r="155" spans="1:14" ht="12.75">
      <c r="A155" s="3385"/>
      <c r="B155" s="3387"/>
      <c r="H155" s="3386"/>
      <c r="I155" s="3386"/>
      <c r="J155" s="3386"/>
      <c r="K155" s="3386"/>
      <c r="L155" s="3386"/>
      <c r="M155" s="3386"/>
      <c r="N155" s="3386"/>
    </row>
    <row r="156" spans="1:14" ht="12.75">
      <c r="A156" s="3385"/>
      <c r="B156" s="3387"/>
      <c r="H156" s="3386"/>
      <c r="I156" s="3386"/>
      <c r="J156" s="3386"/>
      <c r="K156" s="3386"/>
      <c r="L156" s="3386"/>
      <c r="M156" s="3386"/>
      <c r="N156" s="3386"/>
    </row>
    <row r="157" spans="1:14" ht="12.75">
      <c r="A157" s="3385"/>
      <c r="B157" s="3387"/>
      <c r="H157" s="3386"/>
      <c r="I157" s="3386"/>
      <c r="J157" s="3386"/>
      <c r="K157" s="3386"/>
      <c r="L157" s="3386"/>
      <c r="M157" s="3386"/>
      <c r="N157" s="3386"/>
    </row>
    <row r="158" spans="1:14" ht="12.75">
      <c r="A158" s="3385"/>
      <c r="B158" s="3387"/>
      <c r="H158" s="3386"/>
      <c r="I158" s="3386"/>
      <c r="J158" s="3386"/>
      <c r="K158" s="3386"/>
      <c r="L158" s="3386"/>
      <c r="M158" s="3386"/>
      <c r="N158" s="3386"/>
    </row>
    <row r="159" spans="1:14" ht="12.75">
      <c r="A159" s="3385"/>
      <c r="B159" s="3387"/>
      <c r="H159" s="3386"/>
      <c r="I159" s="3386"/>
      <c r="J159" s="3386"/>
      <c r="K159" s="3386"/>
      <c r="L159" s="3386"/>
      <c r="M159" s="3386"/>
      <c r="N159" s="3386"/>
    </row>
    <row r="160" spans="1:14" ht="12.75">
      <c r="A160" s="3385"/>
      <c r="B160" s="3387"/>
      <c r="H160" s="3386"/>
      <c r="I160" s="3386"/>
      <c r="J160" s="3386"/>
      <c r="K160" s="3386"/>
      <c r="L160" s="3386"/>
      <c r="M160" s="3386"/>
      <c r="N160" s="3386"/>
    </row>
    <row r="161" spans="1:15" ht="12.75">
      <c r="A161" s="3385"/>
      <c r="B161" s="3387"/>
      <c r="H161" s="3386"/>
      <c r="I161" s="3386"/>
      <c r="J161" s="3386"/>
      <c r="K161" s="3386"/>
      <c r="L161" s="3386"/>
      <c r="M161" s="3386"/>
      <c r="N161" s="3386"/>
    </row>
    <row r="162" spans="1:15" ht="12.75">
      <c r="A162" s="3385"/>
    </row>
    <row r="163" spans="1:15" ht="12.75">
      <c r="A163" s="3385"/>
    </row>
    <row r="164" spans="1:15" ht="12.75">
      <c r="A164" s="3385"/>
    </row>
    <row r="165" spans="1:15" ht="12.75">
      <c r="A165" s="3385"/>
    </row>
    <row r="166" spans="1:15" ht="12.75">
      <c r="A166" s="3385"/>
    </row>
    <row r="167" spans="1:15" s="3382" customFormat="1" ht="12.75">
      <c r="A167" s="3385"/>
      <c r="C167" s="3350"/>
      <c r="D167" s="3350"/>
      <c r="E167" s="3350"/>
      <c r="F167" s="3350"/>
      <c r="G167" s="3350"/>
      <c r="H167" s="3350"/>
      <c r="I167" s="3350"/>
      <c r="J167" s="3350"/>
      <c r="K167" s="3350"/>
      <c r="L167" s="3350"/>
      <c r="M167" s="3350"/>
      <c r="N167" s="3350"/>
      <c r="O167" s="3350"/>
    </row>
    <row r="168" spans="1:15" s="3382" customFormat="1" ht="12.75">
      <c r="A168" s="3385"/>
      <c r="C168" s="3350"/>
      <c r="D168" s="3350"/>
      <c r="E168" s="3350"/>
      <c r="F168" s="3350"/>
      <c r="G168" s="3350"/>
      <c r="H168" s="3350"/>
      <c r="I168" s="3350"/>
      <c r="J168" s="3350"/>
      <c r="K168" s="3350"/>
      <c r="L168" s="3350"/>
      <c r="M168" s="3350"/>
      <c r="N168" s="3350"/>
      <c r="O168" s="3350"/>
    </row>
    <row r="169" spans="1:15" s="3382" customFormat="1" ht="12.75">
      <c r="A169" s="3385"/>
      <c r="C169" s="3350"/>
      <c r="D169" s="3350"/>
      <c r="E169" s="3350"/>
      <c r="F169" s="3350"/>
      <c r="G169" s="3350"/>
      <c r="H169" s="3350"/>
      <c r="I169" s="3350"/>
      <c r="J169" s="3350"/>
      <c r="K169" s="3350"/>
      <c r="L169" s="3350"/>
      <c r="M169" s="3350"/>
      <c r="N169" s="3350"/>
      <c r="O169" s="3350"/>
    </row>
    <row r="170" spans="1:15" s="3382" customFormat="1" ht="12.75">
      <c r="A170" s="3385"/>
      <c r="C170" s="3350"/>
      <c r="D170" s="3350"/>
      <c r="E170" s="3350"/>
      <c r="F170" s="3350"/>
      <c r="G170" s="3350"/>
      <c r="H170" s="3350"/>
      <c r="I170" s="3350"/>
      <c r="J170" s="3350"/>
      <c r="K170" s="3350"/>
      <c r="L170" s="3350"/>
      <c r="M170" s="3350"/>
      <c r="N170" s="3350"/>
      <c r="O170" s="3350"/>
    </row>
    <row r="171" spans="1:15" s="3382" customFormat="1" ht="12.75">
      <c r="A171" s="3385"/>
      <c r="C171" s="3350"/>
      <c r="D171" s="3350"/>
      <c r="E171" s="3350"/>
      <c r="F171" s="3350"/>
      <c r="G171" s="3350"/>
      <c r="H171" s="3350"/>
      <c r="I171" s="3350"/>
      <c r="J171" s="3350"/>
      <c r="K171" s="3350"/>
      <c r="L171" s="3350"/>
      <c r="M171" s="3350"/>
      <c r="N171" s="3350"/>
      <c r="O171" s="3350"/>
    </row>
    <row r="172" spans="1:15" s="3382" customFormat="1" ht="12.75">
      <c r="A172" s="3385"/>
      <c r="C172" s="3350"/>
      <c r="D172" s="3350"/>
      <c r="E172" s="3350"/>
      <c r="F172" s="3350"/>
      <c r="G172" s="3350"/>
      <c r="H172" s="3350"/>
      <c r="I172" s="3350"/>
      <c r="J172" s="3350"/>
      <c r="K172" s="3350"/>
      <c r="L172" s="3350"/>
      <c r="M172" s="3350"/>
      <c r="N172" s="3350"/>
      <c r="O172" s="3350"/>
    </row>
    <row r="173" spans="1:15" s="3382" customFormat="1" ht="12.75">
      <c r="A173" s="3385"/>
      <c r="C173" s="3350"/>
      <c r="D173" s="3350"/>
      <c r="E173" s="3350"/>
      <c r="F173" s="3350"/>
      <c r="G173" s="3350"/>
      <c r="H173" s="3350"/>
      <c r="I173" s="3350"/>
      <c r="J173" s="3350"/>
      <c r="K173" s="3350"/>
      <c r="L173" s="3350"/>
      <c r="M173" s="3350"/>
      <c r="N173" s="3350"/>
      <c r="O173" s="3350"/>
    </row>
    <row r="174" spans="1:15" s="3382" customFormat="1" ht="12.75">
      <c r="A174" s="3385"/>
      <c r="C174" s="3350"/>
      <c r="D174" s="3350"/>
      <c r="E174" s="3350"/>
      <c r="F174" s="3350"/>
      <c r="G174" s="3350"/>
      <c r="H174" s="3350"/>
      <c r="I174" s="3350"/>
      <c r="J174" s="3350"/>
      <c r="K174" s="3350"/>
      <c r="L174" s="3350"/>
      <c r="M174" s="3350"/>
      <c r="N174" s="3350"/>
      <c r="O174" s="3350"/>
    </row>
    <row r="175" spans="1:15" s="3382" customFormat="1" ht="12.75">
      <c r="A175" s="3385"/>
      <c r="C175" s="3350"/>
      <c r="D175" s="3350"/>
      <c r="E175" s="3350"/>
      <c r="F175" s="3350"/>
      <c r="G175" s="3350"/>
      <c r="H175" s="3350"/>
      <c r="I175" s="3350"/>
      <c r="J175" s="3350"/>
      <c r="K175" s="3350"/>
      <c r="L175" s="3350"/>
      <c r="M175" s="3350"/>
      <c r="N175" s="3350"/>
      <c r="O175" s="3350"/>
    </row>
    <row r="176" spans="1:15" s="3382" customFormat="1" ht="12.75">
      <c r="A176" s="3385"/>
      <c r="C176" s="3350"/>
      <c r="D176" s="3350"/>
      <c r="E176" s="3350"/>
      <c r="F176" s="3350"/>
      <c r="G176" s="3350"/>
      <c r="H176" s="3350"/>
      <c r="I176" s="3350"/>
      <c r="J176" s="3350"/>
      <c r="K176" s="3350"/>
      <c r="L176" s="3350"/>
      <c r="M176" s="3350"/>
      <c r="N176" s="3350"/>
      <c r="O176" s="3350"/>
    </row>
    <row r="177" spans="1:15" s="3382" customFormat="1" ht="12.75">
      <c r="A177" s="3385"/>
      <c r="C177" s="3350"/>
      <c r="D177" s="3350"/>
      <c r="E177" s="3350"/>
      <c r="F177" s="3350"/>
      <c r="G177" s="3350"/>
      <c r="H177" s="3350"/>
      <c r="I177" s="3350"/>
      <c r="J177" s="3350"/>
      <c r="K177" s="3350"/>
      <c r="L177" s="3350"/>
      <c r="M177" s="3350"/>
      <c r="N177" s="3350"/>
      <c r="O177" s="3350"/>
    </row>
    <row r="178" spans="1:15" s="3382" customFormat="1" ht="12.75">
      <c r="A178" s="3385"/>
      <c r="C178" s="3350"/>
      <c r="D178" s="3350"/>
      <c r="E178" s="3350"/>
      <c r="F178" s="3350"/>
      <c r="G178" s="3350"/>
      <c r="H178" s="3350"/>
      <c r="I178" s="3350"/>
      <c r="J178" s="3350"/>
      <c r="K178" s="3350"/>
      <c r="L178" s="3350"/>
      <c r="M178" s="3350"/>
      <c r="N178" s="3350"/>
      <c r="O178" s="3350"/>
    </row>
    <row r="179" spans="1:15" s="3382" customFormat="1" ht="12.75">
      <c r="A179" s="3385"/>
      <c r="C179" s="3350"/>
      <c r="D179" s="3350"/>
      <c r="E179" s="3350"/>
      <c r="F179" s="3350"/>
      <c r="G179" s="3350"/>
      <c r="H179" s="3350"/>
      <c r="I179" s="3350"/>
      <c r="J179" s="3350"/>
      <c r="K179" s="3350"/>
      <c r="L179" s="3350"/>
      <c r="M179" s="3350"/>
      <c r="N179" s="3350"/>
      <c r="O179" s="3350"/>
    </row>
    <row r="180" spans="1:15" s="3382" customFormat="1" ht="12.75">
      <c r="A180" s="3385"/>
      <c r="C180" s="3350"/>
      <c r="D180" s="3350"/>
      <c r="E180" s="3350"/>
      <c r="F180" s="3350"/>
      <c r="G180" s="3350"/>
      <c r="H180" s="3350"/>
      <c r="I180" s="3350"/>
      <c r="J180" s="3350"/>
      <c r="K180" s="3350"/>
      <c r="L180" s="3350"/>
      <c r="M180" s="3350"/>
      <c r="N180" s="3350"/>
      <c r="O180" s="3350"/>
    </row>
    <row r="181" spans="1:15" s="3382" customFormat="1" ht="12.75">
      <c r="A181" s="3385"/>
      <c r="C181" s="3350"/>
      <c r="D181" s="3350"/>
      <c r="E181" s="3350"/>
      <c r="F181" s="3350"/>
      <c r="G181" s="3350"/>
      <c r="H181" s="3350"/>
      <c r="I181" s="3350"/>
      <c r="J181" s="3350"/>
      <c r="K181" s="3350"/>
      <c r="L181" s="3350"/>
      <c r="M181" s="3350"/>
      <c r="N181" s="3350"/>
      <c r="O181" s="3350"/>
    </row>
    <row r="182" spans="1:15" s="3382" customFormat="1" ht="12.75">
      <c r="A182" s="3385"/>
      <c r="C182" s="3350"/>
      <c r="D182" s="3350"/>
      <c r="E182" s="3350"/>
      <c r="F182" s="3350"/>
      <c r="G182" s="3350"/>
      <c r="H182" s="3350"/>
      <c r="I182" s="3350"/>
      <c r="J182" s="3350"/>
      <c r="K182" s="3350"/>
      <c r="L182" s="3350"/>
      <c r="M182" s="3350"/>
      <c r="N182" s="3350"/>
      <c r="O182" s="3350"/>
    </row>
    <row r="183" spans="1:15" s="3382" customFormat="1" ht="12.75">
      <c r="A183" s="3385"/>
      <c r="C183" s="3350"/>
      <c r="D183" s="3350"/>
      <c r="E183" s="3350"/>
      <c r="F183" s="3350"/>
      <c r="G183" s="3350"/>
      <c r="H183" s="3350"/>
      <c r="I183" s="3350"/>
      <c r="J183" s="3350"/>
      <c r="K183" s="3350"/>
      <c r="L183" s="3350"/>
      <c r="M183" s="3350"/>
      <c r="N183" s="3350"/>
      <c r="O183" s="3350"/>
    </row>
    <row r="184" spans="1:15" s="3382" customFormat="1" ht="12.75">
      <c r="A184" s="3385"/>
      <c r="C184" s="3350"/>
      <c r="D184" s="3350"/>
      <c r="E184" s="3350"/>
      <c r="F184" s="3350"/>
      <c r="G184" s="3350"/>
      <c r="H184" s="3350"/>
      <c r="I184" s="3350"/>
      <c r="J184" s="3350"/>
      <c r="K184" s="3350"/>
      <c r="L184" s="3350"/>
      <c r="M184" s="3350"/>
      <c r="N184" s="3350"/>
      <c r="O184" s="3350"/>
    </row>
    <row r="185" spans="1:15" s="3382" customFormat="1" ht="12.75">
      <c r="A185" s="3385"/>
      <c r="C185" s="3350"/>
      <c r="D185" s="3350"/>
      <c r="E185" s="3350"/>
      <c r="F185" s="3350"/>
      <c r="G185" s="3350"/>
      <c r="H185" s="3350"/>
      <c r="I185" s="3350"/>
      <c r="J185" s="3350"/>
      <c r="K185" s="3350"/>
      <c r="L185" s="3350"/>
      <c r="M185" s="3350"/>
      <c r="N185" s="3350"/>
      <c r="O185" s="3350"/>
    </row>
    <row r="186" spans="1:15" s="3382" customFormat="1" ht="12.75">
      <c r="A186" s="3385"/>
      <c r="C186" s="3350"/>
      <c r="D186" s="3350"/>
      <c r="E186" s="3350"/>
      <c r="F186" s="3350"/>
      <c r="G186" s="3350"/>
      <c r="H186" s="3350"/>
      <c r="I186" s="3350"/>
      <c r="J186" s="3350"/>
      <c r="K186" s="3350"/>
      <c r="L186" s="3350"/>
      <c r="M186" s="3350"/>
      <c r="N186" s="3350"/>
      <c r="O186" s="3350"/>
    </row>
    <row r="187" spans="1:15" s="3382" customFormat="1" ht="12.75">
      <c r="A187" s="3385"/>
      <c r="C187" s="3350"/>
      <c r="D187" s="3350"/>
      <c r="E187" s="3350"/>
      <c r="F187" s="3350"/>
      <c r="G187" s="3350"/>
      <c r="H187" s="3350"/>
      <c r="I187" s="3350"/>
      <c r="J187" s="3350"/>
      <c r="K187" s="3350"/>
      <c r="L187" s="3350"/>
      <c r="M187" s="3350"/>
      <c r="N187" s="3350"/>
      <c r="O187" s="3350"/>
    </row>
    <row r="188" spans="1:15" s="3382" customFormat="1" ht="12.75">
      <c r="A188" s="3385"/>
      <c r="C188" s="3350"/>
      <c r="D188" s="3350"/>
      <c r="E188" s="3350"/>
      <c r="F188" s="3350"/>
      <c r="G188" s="3350"/>
      <c r="H188" s="3350"/>
      <c r="I188" s="3350"/>
      <c r="J188" s="3350"/>
      <c r="K188" s="3350"/>
      <c r="L188" s="3350"/>
      <c r="M188" s="3350"/>
      <c r="N188" s="3350"/>
      <c r="O188" s="3350"/>
    </row>
    <row r="189" spans="1:15" s="3382" customFormat="1" ht="12.75">
      <c r="A189" s="3385"/>
      <c r="C189" s="3350"/>
      <c r="D189" s="3350"/>
      <c r="E189" s="3350"/>
      <c r="F189" s="3350"/>
      <c r="G189" s="3350"/>
      <c r="H189" s="3350"/>
      <c r="I189" s="3350"/>
      <c r="J189" s="3350"/>
      <c r="K189" s="3350"/>
      <c r="L189" s="3350"/>
      <c r="M189" s="3350"/>
      <c r="N189" s="3350"/>
      <c r="O189" s="3350"/>
    </row>
    <row r="190" spans="1:15" s="3382" customFormat="1" ht="12.75">
      <c r="A190" s="3385"/>
      <c r="C190" s="3350"/>
      <c r="D190" s="3350"/>
      <c r="E190" s="3350"/>
      <c r="F190" s="3350"/>
      <c r="G190" s="3350"/>
      <c r="H190" s="3350"/>
      <c r="I190" s="3350"/>
      <c r="J190" s="3350"/>
      <c r="K190" s="3350"/>
      <c r="L190" s="3350"/>
      <c r="M190" s="3350"/>
      <c r="N190" s="3350"/>
      <c r="O190" s="3350"/>
    </row>
    <row r="191" spans="1:15" s="3382" customFormat="1" ht="12.75">
      <c r="A191" s="3385"/>
      <c r="C191" s="3350"/>
      <c r="D191" s="3350"/>
      <c r="E191" s="3350"/>
      <c r="F191" s="3350"/>
      <c r="G191" s="3350"/>
      <c r="H191" s="3350"/>
      <c r="I191" s="3350"/>
      <c r="J191" s="3350"/>
      <c r="K191" s="3350"/>
      <c r="L191" s="3350"/>
      <c r="M191" s="3350"/>
      <c r="N191" s="3350"/>
      <c r="O191" s="3350"/>
    </row>
    <row r="192" spans="1:15" s="3382" customFormat="1" ht="12.75">
      <c r="A192" s="3385"/>
      <c r="C192" s="3350"/>
      <c r="D192" s="3350"/>
      <c r="E192" s="3350"/>
      <c r="F192" s="3350"/>
      <c r="G192" s="3350"/>
      <c r="H192" s="3350"/>
      <c r="I192" s="3350"/>
      <c r="J192" s="3350"/>
      <c r="K192" s="3350"/>
      <c r="L192" s="3350"/>
      <c r="M192" s="3350"/>
      <c r="N192" s="3350"/>
      <c r="O192" s="3350"/>
    </row>
    <row r="193" spans="1:15" s="3382" customFormat="1" ht="12.75">
      <c r="A193" s="3385"/>
      <c r="C193" s="3350"/>
      <c r="D193" s="3350"/>
      <c r="E193" s="3350"/>
      <c r="F193" s="3350"/>
      <c r="G193" s="3350"/>
      <c r="H193" s="3350"/>
      <c r="I193" s="3350"/>
      <c r="J193" s="3350"/>
      <c r="K193" s="3350"/>
      <c r="L193" s="3350"/>
      <c r="M193" s="3350"/>
      <c r="N193" s="3350"/>
      <c r="O193" s="3350"/>
    </row>
    <row r="194" spans="1:15" s="3382" customFormat="1" ht="12.75">
      <c r="A194" s="3385"/>
      <c r="C194" s="3350"/>
      <c r="D194" s="3350"/>
      <c r="E194" s="3350"/>
      <c r="F194" s="3350"/>
      <c r="G194" s="3350"/>
      <c r="H194" s="3350"/>
      <c r="I194" s="3350"/>
      <c r="J194" s="3350"/>
      <c r="K194" s="3350"/>
      <c r="L194" s="3350"/>
      <c r="M194" s="3350"/>
      <c r="N194" s="3350"/>
      <c r="O194" s="3350"/>
    </row>
    <row r="195" spans="1:15" s="3382" customFormat="1" ht="12.75">
      <c r="A195" s="3385"/>
      <c r="C195" s="3350"/>
      <c r="D195" s="3350"/>
      <c r="E195" s="3350"/>
      <c r="F195" s="3350"/>
      <c r="G195" s="3350"/>
      <c r="H195" s="3350"/>
      <c r="I195" s="3350"/>
      <c r="J195" s="3350"/>
      <c r="K195" s="3350"/>
      <c r="L195" s="3350"/>
      <c r="M195" s="3350"/>
      <c r="N195" s="3350"/>
      <c r="O195" s="3350"/>
    </row>
    <row r="196" spans="1:15" s="3382" customFormat="1" ht="12.75">
      <c r="A196" s="3385"/>
      <c r="C196" s="3350"/>
      <c r="D196" s="3350"/>
      <c r="E196" s="3350"/>
      <c r="F196" s="3350"/>
      <c r="G196" s="3350"/>
      <c r="H196" s="3350"/>
      <c r="I196" s="3350"/>
      <c r="J196" s="3350"/>
      <c r="K196" s="3350"/>
      <c r="L196" s="3350"/>
      <c r="M196" s="3350"/>
      <c r="N196" s="3350"/>
      <c r="O196" s="3350"/>
    </row>
    <row r="197" spans="1:15" s="3382" customFormat="1" ht="12.75">
      <c r="A197" s="3385"/>
      <c r="C197" s="3350"/>
      <c r="D197" s="3350"/>
      <c r="E197" s="3350"/>
      <c r="F197" s="3350"/>
      <c r="G197" s="3350"/>
      <c r="H197" s="3350"/>
      <c r="I197" s="3350"/>
      <c r="J197" s="3350"/>
      <c r="K197" s="3350"/>
      <c r="L197" s="3350"/>
      <c r="M197" s="3350"/>
      <c r="N197" s="3350"/>
      <c r="O197" s="3350"/>
    </row>
    <row r="198" spans="1:15" s="3382" customFormat="1" ht="12.75">
      <c r="A198" s="3385"/>
      <c r="C198" s="3350"/>
      <c r="D198" s="3350"/>
      <c r="E198" s="3350"/>
      <c r="F198" s="3350"/>
      <c r="G198" s="3350"/>
      <c r="H198" s="3350"/>
      <c r="I198" s="3350"/>
      <c r="J198" s="3350"/>
      <c r="K198" s="3350"/>
      <c r="L198" s="3350"/>
      <c r="M198" s="3350"/>
      <c r="N198" s="3350"/>
      <c r="O198" s="3350"/>
    </row>
    <row r="199" spans="1:15" s="3382" customFormat="1" ht="12.75">
      <c r="A199" s="3385"/>
      <c r="C199" s="3350"/>
      <c r="D199" s="3350"/>
      <c r="E199" s="3350"/>
      <c r="F199" s="3350"/>
      <c r="G199" s="3350"/>
      <c r="H199" s="3350"/>
      <c r="I199" s="3350"/>
      <c r="J199" s="3350"/>
      <c r="K199" s="3350"/>
      <c r="L199" s="3350"/>
      <c r="M199" s="3350"/>
      <c r="N199" s="3350"/>
      <c r="O199" s="3350"/>
    </row>
    <row r="200" spans="1:15" s="3382" customFormat="1" ht="12.75">
      <c r="A200" s="3385"/>
      <c r="C200" s="3350"/>
      <c r="D200" s="3350"/>
      <c r="E200" s="3350"/>
      <c r="F200" s="3350"/>
      <c r="G200" s="3350"/>
      <c r="H200" s="3350"/>
      <c r="I200" s="3350"/>
      <c r="J200" s="3350"/>
      <c r="K200" s="3350"/>
      <c r="L200" s="3350"/>
      <c r="M200" s="3350"/>
      <c r="N200" s="3350"/>
      <c r="O200" s="3350"/>
    </row>
    <row r="201" spans="1:15" s="3382" customFormat="1" ht="12.75">
      <c r="A201" s="3385"/>
      <c r="C201" s="3350"/>
      <c r="D201" s="3350"/>
      <c r="E201" s="3350"/>
      <c r="F201" s="3350"/>
      <c r="G201" s="3350"/>
      <c r="H201" s="3350"/>
      <c r="I201" s="3350"/>
      <c r="J201" s="3350"/>
      <c r="K201" s="3350"/>
      <c r="L201" s="3350"/>
      <c r="M201" s="3350"/>
      <c r="N201" s="3350"/>
      <c r="O201" s="3350"/>
    </row>
    <row r="202" spans="1:15" s="3382" customFormat="1" ht="12.75">
      <c r="A202" s="3385"/>
      <c r="C202" s="3350"/>
      <c r="D202" s="3350"/>
      <c r="E202" s="3350"/>
      <c r="F202" s="3350"/>
      <c r="G202" s="3350"/>
      <c r="H202" s="3350"/>
      <c r="I202" s="3350"/>
      <c r="J202" s="3350"/>
      <c r="K202" s="3350"/>
      <c r="L202" s="3350"/>
      <c r="M202" s="3350"/>
      <c r="N202" s="3350"/>
      <c r="O202" s="3350"/>
    </row>
    <row r="203" spans="1:15" s="3382" customFormat="1" ht="12.75">
      <c r="A203" s="3385"/>
      <c r="C203" s="3350"/>
      <c r="D203" s="3350"/>
      <c r="E203" s="3350"/>
      <c r="F203" s="3350"/>
      <c r="G203" s="3350"/>
      <c r="H203" s="3350"/>
      <c r="I203" s="3350"/>
      <c r="J203" s="3350"/>
      <c r="K203" s="3350"/>
      <c r="L203" s="3350"/>
      <c r="M203" s="3350"/>
      <c r="N203" s="3350"/>
      <c r="O203" s="3350"/>
    </row>
    <row r="204" spans="1:15" s="3382" customFormat="1" ht="12.75">
      <c r="A204" s="3385"/>
      <c r="C204" s="3350"/>
      <c r="D204" s="3350"/>
      <c r="E204" s="3350"/>
      <c r="F204" s="3350"/>
      <c r="G204" s="3350"/>
      <c r="H204" s="3350"/>
      <c r="I204" s="3350"/>
      <c r="J204" s="3350"/>
      <c r="K204" s="3350"/>
      <c r="L204" s="3350"/>
      <c r="M204" s="3350"/>
      <c r="N204" s="3350"/>
      <c r="O204" s="3350"/>
    </row>
    <row r="270" spans="7:7">
      <c r="G270" s="3384">
        <f>115000000+12000000</f>
        <v>127000000</v>
      </c>
    </row>
    <row r="378" spans="7:7">
      <c r="G378" s="3384"/>
    </row>
  </sheetData>
  <mergeCells count="81">
    <mergeCell ref="A138:N138"/>
    <mergeCell ref="A98:A102"/>
    <mergeCell ref="B98:C98"/>
    <mergeCell ref="B99:B102"/>
    <mergeCell ref="C99:C102"/>
    <mergeCell ref="A103:A126"/>
    <mergeCell ref="B103:C103"/>
    <mergeCell ref="B104:B126"/>
    <mergeCell ref="C104:C126"/>
    <mergeCell ref="B127:C127"/>
    <mergeCell ref="B128:B131"/>
    <mergeCell ref="C128:C131"/>
    <mergeCell ref="A127:A131"/>
    <mergeCell ref="A132:C132"/>
    <mergeCell ref="B95:B97"/>
    <mergeCell ref="C95:C97"/>
    <mergeCell ref="B89:B94"/>
    <mergeCell ref="C89:C94"/>
    <mergeCell ref="A89:A97"/>
    <mergeCell ref="A80:A83"/>
    <mergeCell ref="B80:C80"/>
    <mergeCell ref="B81:B83"/>
    <mergeCell ref="C81:C83"/>
    <mergeCell ref="B84:C84"/>
    <mergeCell ref="A84:A88"/>
    <mergeCell ref="B85:B86"/>
    <mergeCell ref="C85:C86"/>
    <mergeCell ref="B87:B88"/>
    <mergeCell ref="C87:C88"/>
    <mergeCell ref="B64:B75"/>
    <mergeCell ref="C64:C75"/>
    <mergeCell ref="A53:A57"/>
    <mergeCell ref="A58:A75"/>
    <mergeCell ref="A76:A79"/>
    <mergeCell ref="B76:C76"/>
    <mergeCell ref="B77:B79"/>
    <mergeCell ref="C77:C79"/>
    <mergeCell ref="B53:C53"/>
    <mergeCell ref="B54:B57"/>
    <mergeCell ref="C54:C57"/>
    <mergeCell ref="B58:B63"/>
    <mergeCell ref="C58:C63"/>
    <mergeCell ref="A40:A44"/>
    <mergeCell ref="B40:C40"/>
    <mergeCell ref="B41:B44"/>
    <mergeCell ref="C41:C44"/>
    <mergeCell ref="A45:A52"/>
    <mergeCell ref="B45:C45"/>
    <mergeCell ref="B46:B50"/>
    <mergeCell ref="C46:C50"/>
    <mergeCell ref="B51:B52"/>
    <mergeCell ref="C51:C52"/>
    <mergeCell ref="A29:A39"/>
    <mergeCell ref="B29:C29"/>
    <mergeCell ref="B30:B34"/>
    <mergeCell ref="C30:C34"/>
    <mergeCell ref="B35:B39"/>
    <mergeCell ref="C35:C39"/>
    <mergeCell ref="M4:M5"/>
    <mergeCell ref="A7:A28"/>
    <mergeCell ref="B7:C7"/>
    <mergeCell ref="B8:B23"/>
    <mergeCell ref="C8:C23"/>
    <mergeCell ref="B24:B28"/>
    <mergeCell ref="C24:C28"/>
    <mergeCell ref="A1:O1"/>
    <mergeCell ref="N2:O2"/>
    <mergeCell ref="A3:A5"/>
    <mergeCell ref="B3:B5"/>
    <mergeCell ref="C3:C5"/>
    <mergeCell ref="D3:D5"/>
    <mergeCell ref="E3:E5"/>
    <mergeCell ref="F3:F5"/>
    <mergeCell ref="G3:G5"/>
    <mergeCell ref="H3:H5"/>
    <mergeCell ref="I3:M3"/>
    <mergeCell ref="N3:N5"/>
    <mergeCell ref="O3:O5"/>
    <mergeCell ref="I4:I5"/>
    <mergeCell ref="J4:K4"/>
    <mergeCell ref="L4:L5"/>
  </mergeCells>
  <printOptions horizontalCentered="1"/>
  <pageMargins left="0.31496062992125984" right="0.31496062992125984" top="0.55118110236220474" bottom="0.35433070866141736" header="0.31496062992125984" footer="0.31496062992125984"/>
  <pageSetup paperSize="9" scale="75" orientation="landscape" horizontalDpi="4294967295" verticalDpi="4294967295" r:id="rId1"/>
  <headerFooter>
    <oddFooter>Strona &amp;P z &amp;N</oddFooter>
  </headerFooter>
  <rowBreaks count="2" manualBreakCount="2">
    <brk id="88" max="14" man="1"/>
    <brk id="126" max="1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79"/>
  <sheetViews>
    <sheetView view="pageBreakPreview" zoomScaleNormal="100" zoomScaleSheetLayoutView="100" workbookViewId="0">
      <pane ySplit="6" topLeftCell="A7" activePane="bottomLeft" state="frozen"/>
      <selection activeCell="C749" sqref="C749"/>
      <selection pane="bottomLeft" activeCell="A2" sqref="A2:L2"/>
    </sheetView>
  </sheetViews>
  <sheetFormatPr defaultRowHeight="14.25"/>
  <cols>
    <col min="1" max="1" width="6.140625" style="3456" bestFit="1" customWidth="1"/>
    <col min="2" max="2" width="10.140625" style="3456" bestFit="1" customWidth="1"/>
    <col min="3" max="3" width="41.7109375" style="3455" customWidth="1"/>
    <col min="4" max="4" width="10.28515625" style="3455" bestFit="1" customWidth="1"/>
    <col min="5" max="5" width="17" style="3454" customWidth="1"/>
    <col min="6" max="6" width="17.7109375" style="3454" customWidth="1"/>
    <col min="7" max="7" width="10.28515625" style="3454" bestFit="1" customWidth="1"/>
    <col min="8" max="8" width="16.85546875" style="3454" customWidth="1"/>
    <col min="9" max="9" width="16.140625" style="3454" customWidth="1"/>
    <col min="10" max="10" width="17.42578125" style="3454" customWidth="1"/>
    <col min="11" max="11" width="17" style="3454" customWidth="1"/>
    <col min="12" max="12" width="40.5703125" style="3454" customWidth="1"/>
    <col min="13" max="13" width="9.140625" style="3453" customWidth="1"/>
    <col min="14" max="14" width="30.140625" style="3453" customWidth="1"/>
    <col min="15" max="260" width="9.140625" style="3453"/>
    <col min="261" max="261" width="7.140625" style="3453" customWidth="1"/>
    <col min="262" max="262" width="11" style="3453" customWidth="1"/>
    <col min="263" max="263" width="16.140625" style="3453" customWidth="1"/>
    <col min="264" max="265" width="13.85546875" style="3453" customWidth="1"/>
    <col min="266" max="266" width="18.42578125" style="3453" customWidth="1"/>
    <col min="267" max="267" width="16.42578125" style="3453" customWidth="1"/>
    <col min="268" max="268" width="44.7109375" style="3453" customWidth="1"/>
    <col min="269" max="516" width="9.140625" style="3453"/>
    <col min="517" max="517" width="7.140625" style="3453" customWidth="1"/>
    <col min="518" max="518" width="11" style="3453" customWidth="1"/>
    <col min="519" max="519" width="16.140625" style="3453" customWidth="1"/>
    <col min="520" max="521" width="13.85546875" style="3453" customWidth="1"/>
    <col min="522" max="522" width="18.42578125" style="3453" customWidth="1"/>
    <col min="523" max="523" width="16.42578125" style="3453" customWidth="1"/>
    <col min="524" max="524" width="44.7109375" style="3453" customWidth="1"/>
    <col min="525" max="772" width="9.140625" style="3453"/>
    <col min="773" max="773" width="7.140625" style="3453" customWidth="1"/>
    <col min="774" max="774" width="11" style="3453" customWidth="1"/>
    <col min="775" max="775" width="16.140625" style="3453" customWidth="1"/>
    <col min="776" max="777" width="13.85546875" style="3453" customWidth="1"/>
    <col min="778" max="778" width="18.42578125" style="3453" customWidth="1"/>
    <col min="779" max="779" width="16.42578125" style="3453" customWidth="1"/>
    <col min="780" max="780" width="44.7109375" style="3453" customWidth="1"/>
    <col min="781" max="1028" width="9.140625" style="3453"/>
    <col min="1029" max="1029" width="7.140625" style="3453" customWidth="1"/>
    <col min="1030" max="1030" width="11" style="3453" customWidth="1"/>
    <col min="1031" max="1031" width="16.140625" style="3453" customWidth="1"/>
    <col min="1032" max="1033" width="13.85546875" style="3453" customWidth="1"/>
    <col min="1034" max="1034" width="18.42578125" style="3453" customWidth="1"/>
    <col min="1035" max="1035" width="16.42578125" style="3453" customWidth="1"/>
    <col min="1036" max="1036" width="44.7109375" style="3453" customWidth="1"/>
    <col min="1037" max="1284" width="9.140625" style="3453"/>
    <col min="1285" max="1285" width="7.140625" style="3453" customWidth="1"/>
    <col min="1286" max="1286" width="11" style="3453" customWidth="1"/>
    <col min="1287" max="1287" width="16.140625" style="3453" customWidth="1"/>
    <col min="1288" max="1289" width="13.85546875" style="3453" customWidth="1"/>
    <col min="1290" max="1290" width="18.42578125" style="3453" customWidth="1"/>
    <col min="1291" max="1291" width="16.42578125" style="3453" customWidth="1"/>
    <col min="1292" max="1292" width="44.7109375" style="3453" customWidth="1"/>
    <col min="1293" max="1540" width="9.140625" style="3453"/>
    <col min="1541" max="1541" width="7.140625" style="3453" customWidth="1"/>
    <col min="1542" max="1542" width="11" style="3453" customWidth="1"/>
    <col min="1543" max="1543" width="16.140625" style="3453" customWidth="1"/>
    <col min="1544" max="1545" width="13.85546875" style="3453" customWidth="1"/>
    <col min="1546" max="1546" width="18.42578125" style="3453" customWidth="1"/>
    <col min="1547" max="1547" width="16.42578125" style="3453" customWidth="1"/>
    <col min="1548" max="1548" width="44.7109375" style="3453" customWidth="1"/>
    <col min="1549" max="1796" width="9.140625" style="3453"/>
    <col min="1797" max="1797" width="7.140625" style="3453" customWidth="1"/>
    <col min="1798" max="1798" width="11" style="3453" customWidth="1"/>
    <col min="1799" max="1799" width="16.140625" style="3453" customWidth="1"/>
    <col min="1800" max="1801" width="13.85546875" style="3453" customWidth="1"/>
    <col min="1802" max="1802" width="18.42578125" style="3453" customWidth="1"/>
    <col min="1803" max="1803" width="16.42578125" style="3453" customWidth="1"/>
    <col min="1804" max="1804" width="44.7109375" style="3453" customWidth="1"/>
    <col min="1805" max="2052" width="9.140625" style="3453"/>
    <col min="2053" max="2053" width="7.140625" style="3453" customWidth="1"/>
    <col min="2054" max="2054" width="11" style="3453" customWidth="1"/>
    <col min="2055" max="2055" width="16.140625" style="3453" customWidth="1"/>
    <col min="2056" max="2057" width="13.85546875" style="3453" customWidth="1"/>
    <col min="2058" max="2058" width="18.42578125" style="3453" customWidth="1"/>
    <col min="2059" max="2059" width="16.42578125" style="3453" customWidth="1"/>
    <col min="2060" max="2060" width="44.7109375" style="3453" customWidth="1"/>
    <col min="2061" max="2308" width="9.140625" style="3453"/>
    <col min="2309" max="2309" width="7.140625" style="3453" customWidth="1"/>
    <col min="2310" max="2310" width="11" style="3453" customWidth="1"/>
    <col min="2311" max="2311" width="16.140625" style="3453" customWidth="1"/>
    <col min="2312" max="2313" width="13.85546875" style="3453" customWidth="1"/>
    <col min="2314" max="2314" width="18.42578125" style="3453" customWidth="1"/>
    <col min="2315" max="2315" width="16.42578125" style="3453" customWidth="1"/>
    <col min="2316" max="2316" width="44.7109375" style="3453" customWidth="1"/>
    <col min="2317" max="2564" width="9.140625" style="3453"/>
    <col min="2565" max="2565" width="7.140625" style="3453" customWidth="1"/>
    <col min="2566" max="2566" width="11" style="3453" customWidth="1"/>
    <col min="2567" max="2567" width="16.140625" style="3453" customWidth="1"/>
    <col min="2568" max="2569" width="13.85546875" style="3453" customWidth="1"/>
    <col min="2570" max="2570" width="18.42578125" style="3453" customWidth="1"/>
    <col min="2571" max="2571" width="16.42578125" style="3453" customWidth="1"/>
    <col min="2572" max="2572" width="44.7109375" style="3453" customWidth="1"/>
    <col min="2573" max="2820" width="9.140625" style="3453"/>
    <col min="2821" max="2821" width="7.140625" style="3453" customWidth="1"/>
    <col min="2822" max="2822" width="11" style="3453" customWidth="1"/>
    <col min="2823" max="2823" width="16.140625" style="3453" customWidth="1"/>
    <col min="2824" max="2825" width="13.85546875" style="3453" customWidth="1"/>
    <col min="2826" max="2826" width="18.42578125" style="3453" customWidth="1"/>
    <col min="2827" max="2827" width="16.42578125" style="3453" customWidth="1"/>
    <col min="2828" max="2828" width="44.7109375" style="3453" customWidth="1"/>
    <col min="2829" max="3076" width="9.140625" style="3453"/>
    <col min="3077" max="3077" width="7.140625" style="3453" customWidth="1"/>
    <col min="3078" max="3078" width="11" style="3453" customWidth="1"/>
    <col min="3079" max="3079" width="16.140625" style="3453" customWidth="1"/>
    <col min="3080" max="3081" width="13.85546875" style="3453" customWidth="1"/>
    <col min="3082" max="3082" width="18.42578125" style="3453" customWidth="1"/>
    <col min="3083" max="3083" width="16.42578125" style="3453" customWidth="1"/>
    <col min="3084" max="3084" width="44.7109375" style="3453" customWidth="1"/>
    <col min="3085" max="3332" width="9.140625" style="3453"/>
    <col min="3333" max="3333" width="7.140625" style="3453" customWidth="1"/>
    <col min="3334" max="3334" width="11" style="3453" customWidth="1"/>
    <col min="3335" max="3335" width="16.140625" style="3453" customWidth="1"/>
    <col min="3336" max="3337" width="13.85546875" style="3453" customWidth="1"/>
    <col min="3338" max="3338" width="18.42578125" style="3453" customWidth="1"/>
    <col min="3339" max="3339" width="16.42578125" style="3453" customWidth="1"/>
    <col min="3340" max="3340" width="44.7109375" style="3453" customWidth="1"/>
    <col min="3341" max="3588" width="9.140625" style="3453"/>
    <col min="3589" max="3589" width="7.140625" style="3453" customWidth="1"/>
    <col min="3590" max="3590" width="11" style="3453" customWidth="1"/>
    <col min="3591" max="3591" width="16.140625" style="3453" customWidth="1"/>
    <col min="3592" max="3593" width="13.85546875" style="3453" customWidth="1"/>
    <col min="3594" max="3594" width="18.42578125" style="3453" customWidth="1"/>
    <col min="3595" max="3595" width="16.42578125" style="3453" customWidth="1"/>
    <col min="3596" max="3596" width="44.7109375" style="3453" customWidth="1"/>
    <col min="3597" max="3844" width="9.140625" style="3453"/>
    <col min="3845" max="3845" width="7.140625" style="3453" customWidth="1"/>
    <col min="3846" max="3846" width="11" style="3453" customWidth="1"/>
    <col min="3847" max="3847" width="16.140625" style="3453" customWidth="1"/>
    <col min="3848" max="3849" width="13.85546875" style="3453" customWidth="1"/>
    <col min="3850" max="3850" width="18.42578125" style="3453" customWidth="1"/>
    <col min="3851" max="3851" width="16.42578125" style="3453" customWidth="1"/>
    <col min="3852" max="3852" width="44.7109375" style="3453" customWidth="1"/>
    <col min="3853" max="4100" width="9.140625" style="3453"/>
    <col min="4101" max="4101" width="7.140625" style="3453" customWidth="1"/>
    <col min="4102" max="4102" width="11" style="3453" customWidth="1"/>
    <col min="4103" max="4103" width="16.140625" style="3453" customWidth="1"/>
    <col min="4104" max="4105" width="13.85546875" style="3453" customWidth="1"/>
    <col min="4106" max="4106" width="18.42578125" style="3453" customWidth="1"/>
    <col min="4107" max="4107" width="16.42578125" style="3453" customWidth="1"/>
    <col min="4108" max="4108" width="44.7109375" style="3453" customWidth="1"/>
    <col min="4109" max="4356" width="9.140625" style="3453"/>
    <col min="4357" max="4357" width="7.140625" style="3453" customWidth="1"/>
    <col min="4358" max="4358" width="11" style="3453" customWidth="1"/>
    <col min="4359" max="4359" width="16.140625" style="3453" customWidth="1"/>
    <col min="4360" max="4361" width="13.85546875" style="3453" customWidth="1"/>
    <col min="4362" max="4362" width="18.42578125" style="3453" customWidth="1"/>
    <col min="4363" max="4363" width="16.42578125" style="3453" customWidth="1"/>
    <col min="4364" max="4364" width="44.7109375" style="3453" customWidth="1"/>
    <col min="4365" max="4612" width="9.140625" style="3453"/>
    <col min="4613" max="4613" width="7.140625" style="3453" customWidth="1"/>
    <col min="4614" max="4614" width="11" style="3453" customWidth="1"/>
    <col min="4615" max="4615" width="16.140625" style="3453" customWidth="1"/>
    <col min="4616" max="4617" width="13.85546875" style="3453" customWidth="1"/>
    <col min="4618" max="4618" width="18.42578125" style="3453" customWidth="1"/>
    <col min="4619" max="4619" width="16.42578125" style="3453" customWidth="1"/>
    <col min="4620" max="4620" width="44.7109375" style="3453" customWidth="1"/>
    <col min="4621" max="4868" width="9.140625" style="3453"/>
    <col min="4869" max="4869" width="7.140625" style="3453" customWidth="1"/>
    <col min="4870" max="4870" width="11" style="3453" customWidth="1"/>
    <col min="4871" max="4871" width="16.140625" style="3453" customWidth="1"/>
    <col min="4872" max="4873" width="13.85546875" style="3453" customWidth="1"/>
    <col min="4874" max="4874" width="18.42578125" style="3453" customWidth="1"/>
    <col min="4875" max="4875" width="16.42578125" style="3453" customWidth="1"/>
    <col min="4876" max="4876" width="44.7109375" style="3453" customWidth="1"/>
    <col min="4877" max="5124" width="9.140625" style="3453"/>
    <col min="5125" max="5125" width="7.140625" style="3453" customWidth="1"/>
    <col min="5126" max="5126" width="11" style="3453" customWidth="1"/>
    <col min="5127" max="5127" width="16.140625" style="3453" customWidth="1"/>
    <col min="5128" max="5129" width="13.85546875" style="3453" customWidth="1"/>
    <col min="5130" max="5130" width="18.42578125" style="3453" customWidth="1"/>
    <col min="5131" max="5131" width="16.42578125" style="3453" customWidth="1"/>
    <col min="5132" max="5132" width="44.7109375" style="3453" customWidth="1"/>
    <col min="5133" max="5380" width="9.140625" style="3453"/>
    <col min="5381" max="5381" width="7.140625" style="3453" customWidth="1"/>
    <col min="5382" max="5382" width="11" style="3453" customWidth="1"/>
    <col min="5383" max="5383" width="16.140625" style="3453" customWidth="1"/>
    <col min="5384" max="5385" width="13.85546875" style="3453" customWidth="1"/>
    <col min="5386" max="5386" width="18.42578125" style="3453" customWidth="1"/>
    <col min="5387" max="5387" width="16.42578125" style="3453" customWidth="1"/>
    <col min="5388" max="5388" width="44.7109375" style="3453" customWidth="1"/>
    <col min="5389" max="5636" width="9.140625" style="3453"/>
    <col min="5637" max="5637" width="7.140625" style="3453" customWidth="1"/>
    <col min="5638" max="5638" width="11" style="3453" customWidth="1"/>
    <col min="5639" max="5639" width="16.140625" style="3453" customWidth="1"/>
    <col min="5640" max="5641" width="13.85546875" style="3453" customWidth="1"/>
    <col min="5642" max="5642" width="18.42578125" style="3453" customWidth="1"/>
    <col min="5643" max="5643" width="16.42578125" style="3453" customWidth="1"/>
    <col min="5644" max="5644" width="44.7109375" style="3453" customWidth="1"/>
    <col min="5645" max="5892" width="9.140625" style="3453"/>
    <col min="5893" max="5893" width="7.140625" style="3453" customWidth="1"/>
    <col min="5894" max="5894" width="11" style="3453" customWidth="1"/>
    <col min="5895" max="5895" width="16.140625" style="3453" customWidth="1"/>
    <col min="5896" max="5897" width="13.85546875" style="3453" customWidth="1"/>
    <col min="5898" max="5898" width="18.42578125" style="3453" customWidth="1"/>
    <col min="5899" max="5899" width="16.42578125" style="3453" customWidth="1"/>
    <col min="5900" max="5900" width="44.7109375" style="3453" customWidth="1"/>
    <col min="5901" max="6148" width="9.140625" style="3453"/>
    <col min="6149" max="6149" width="7.140625" style="3453" customWidth="1"/>
    <col min="6150" max="6150" width="11" style="3453" customWidth="1"/>
    <col min="6151" max="6151" width="16.140625" style="3453" customWidth="1"/>
    <col min="6152" max="6153" width="13.85546875" style="3453" customWidth="1"/>
    <col min="6154" max="6154" width="18.42578125" style="3453" customWidth="1"/>
    <col min="6155" max="6155" width="16.42578125" style="3453" customWidth="1"/>
    <col min="6156" max="6156" width="44.7109375" style="3453" customWidth="1"/>
    <col min="6157" max="6404" width="9.140625" style="3453"/>
    <col min="6405" max="6405" width="7.140625" style="3453" customWidth="1"/>
    <col min="6406" max="6406" width="11" style="3453" customWidth="1"/>
    <col min="6407" max="6407" width="16.140625" style="3453" customWidth="1"/>
    <col min="6408" max="6409" width="13.85546875" style="3453" customWidth="1"/>
    <col min="6410" max="6410" width="18.42578125" style="3453" customWidth="1"/>
    <col min="6411" max="6411" width="16.42578125" style="3453" customWidth="1"/>
    <col min="6412" max="6412" width="44.7109375" style="3453" customWidth="1"/>
    <col min="6413" max="6660" width="9.140625" style="3453"/>
    <col min="6661" max="6661" width="7.140625" style="3453" customWidth="1"/>
    <col min="6662" max="6662" width="11" style="3453" customWidth="1"/>
    <col min="6663" max="6663" width="16.140625" style="3453" customWidth="1"/>
    <col min="6664" max="6665" width="13.85546875" style="3453" customWidth="1"/>
    <col min="6666" max="6666" width="18.42578125" style="3453" customWidth="1"/>
    <col min="6667" max="6667" width="16.42578125" style="3453" customWidth="1"/>
    <col min="6668" max="6668" width="44.7109375" style="3453" customWidth="1"/>
    <col min="6669" max="6916" width="9.140625" style="3453"/>
    <col min="6917" max="6917" width="7.140625" style="3453" customWidth="1"/>
    <col min="6918" max="6918" width="11" style="3453" customWidth="1"/>
    <col min="6919" max="6919" width="16.140625" style="3453" customWidth="1"/>
    <col min="6920" max="6921" width="13.85546875" style="3453" customWidth="1"/>
    <col min="6922" max="6922" width="18.42578125" style="3453" customWidth="1"/>
    <col min="6923" max="6923" width="16.42578125" style="3453" customWidth="1"/>
    <col min="6924" max="6924" width="44.7109375" style="3453" customWidth="1"/>
    <col min="6925" max="7172" width="9.140625" style="3453"/>
    <col min="7173" max="7173" width="7.140625" style="3453" customWidth="1"/>
    <col min="7174" max="7174" width="11" style="3453" customWidth="1"/>
    <col min="7175" max="7175" width="16.140625" style="3453" customWidth="1"/>
    <col min="7176" max="7177" width="13.85546875" style="3453" customWidth="1"/>
    <col min="7178" max="7178" width="18.42578125" style="3453" customWidth="1"/>
    <col min="7179" max="7179" width="16.42578125" style="3453" customWidth="1"/>
    <col min="7180" max="7180" width="44.7109375" style="3453" customWidth="1"/>
    <col min="7181" max="7428" width="9.140625" style="3453"/>
    <col min="7429" max="7429" width="7.140625" style="3453" customWidth="1"/>
    <col min="7430" max="7430" width="11" style="3453" customWidth="1"/>
    <col min="7431" max="7431" width="16.140625" style="3453" customWidth="1"/>
    <col min="7432" max="7433" width="13.85546875" style="3453" customWidth="1"/>
    <col min="7434" max="7434" width="18.42578125" style="3453" customWidth="1"/>
    <col min="7435" max="7435" width="16.42578125" style="3453" customWidth="1"/>
    <col min="7436" max="7436" width="44.7109375" style="3453" customWidth="1"/>
    <col min="7437" max="7684" width="9.140625" style="3453"/>
    <col min="7685" max="7685" width="7.140625" style="3453" customWidth="1"/>
    <col min="7686" max="7686" width="11" style="3453" customWidth="1"/>
    <col min="7687" max="7687" width="16.140625" style="3453" customWidth="1"/>
    <col min="7688" max="7689" width="13.85546875" style="3453" customWidth="1"/>
    <col min="7690" max="7690" width="18.42578125" style="3453" customWidth="1"/>
    <col min="7691" max="7691" width="16.42578125" style="3453" customWidth="1"/>
    <col min="7692" max="7692" width="44.7109375" style="3453" customWidth="1"/>
    <col min="7693" max="7940" width="9.140625" style="3453"/>
    <col min="7941" max="7941" width="7.140625" style="3453" customWidth="1"/>
    <col min="7942" max="7942" width="11" style="3453" customWidth="1"/>
    <col min="7943" max="7943" width="16.140625" style="3453" customWidth="1"/>
    <col min="7944" max="7945" width="13.85546875" style="3453" customWidth="1"/>
    <col min="7946" max="7946" width="18.42578125" style="3453" customWidth="1"/>
    <col min="7947" max="7947" width="16.42578125" style="3453" customWidth="1"/>
    <col min="7948" max="7948" width="44.7109375" style="3453" customWidth="1"/>
    <col min="7949" max="8196" width="9.140625" style="3453"/>
    <col min="8197" max="8197" width="7.140625" style="3453" customWidth="1"/>
    <col min="8198" max="8198" width="11" style="3453" customWidth="1"/>
    <col min="8199" max="8199" width="16.140625" style="3453" customWidth="1"/>
    <col min="8200" max="8201" width="13.85546875" style="3453" customWidth="1"/>
    <col min="8202" max="8202" width="18.42578125" style="3453" customWidth="1"/>
    <col min="8203" max="8203" width="16.42578125" style="3453" customWidth="1"/>
    <col min="8204" max="8204" width="44.7109375" style="3453" customWidth="1"/>
    <col min="8205" max="8452" width="9.140625" style="3453"/>
    <col min="8453" max="8453" width="7.140625" style="3453" customWidth="1"/>
    <col min="8454" max="8454" width="11" style="3453" customWidth="1"/>
    <col min="8455" max="8455" width="16.140625" style="3453" customWidth="1"/>
    <col min="8456" max="8457" width="13.85546875" style="3453" customWidth="1"/>
    <col min="8458" max="8458" width="18.42578125" style="3453" customWidth="1"/>
    <col min="8459" max="8459" width="16.42578125" style="3453" customWidth="1"/>
    <col min="8460" max="8460" width="44.7109375" style="3453" customWidth="1"/>
    <col min="8461" max="8708" width="9.140625" style="3453"/>
    <col min="8709" max="8709" width="7.140625" style="3453" customWidth="1"/>
    <col min="8710" max="8710" width="11" style="3453" customWidth="1"/>
    <col min="8711" max="8711" width="16.140625" style="3453" customWidth="1"/>
    <col min="8712" max="8713" width="13.85546875" style="3453" customWidth="1"/>
    <col min="8714" max="8714" width="18.42578125" style="3453" customWidth="1"/>
    <col min="8715" max="8715" width="16.42578125" style="3453" customWidth="1"/>
    <col min="8716" max="8716" width="44.7109375" style="3453" customWidth="1"/>
    <col min="8717" max="8964" width="9.140625" style="3453"/>
    <col min="8965" max="8965" width="7.140625" style="3453" customWidth="1"/>
    <col min="8966" max="8966" width="11" style="3453" customWidth="1"/>
    <col min="8967" max="8967" width="16.140625" style="3453" customWidth="1"/>
    <col min="8968" max="8969" width="13.85546875" style="3453" customWidth="1"/>
    <col min="8970" max="8970" width="18.42578125" style="3453" customWidth="1"/>
    <col min="8971" max="8971" width="16.42578125" style="3453" customWidth="1"/>
    <col min="8972" max="8972" width="44.7109375" style="3453" customWidth="1"/>
    <col min="8973" max="9220" width="9.140625" style="3453"/>
    <col min="9221" max="9221" width="7.140625" style="3453" customWidth="1"/>
    <col min="9222" max="9222" width="11" style="3453" customWidth="1"/>
    <col min="9223" max="9223" width="16.140625" style="3453" customWidth="1"/>
    <col min="9224" max="9225" width="13.85546875" style="3453" customWidth="1"/>
    <col min="9226" max="9226" width="18.42578125" style="3453" customWidth="1"/>
    <col min="9227" max="9227" width="16.42578125" style="3453" customWidth="1"/>
    <col min="9228" max="9228" width="44.7109375" style="3453" customWidth="1"/>
    <col min="9229" max="9476" width="9.140625" style="3453"/>
    <col min="9477" max="9477" width="7.140625" style="3453" customWidth="1"/>
    <col min="9478" max="9478" width="11" style="3453" customWidth="1"/>
    <col min="9479" max="9479" width="16.140625" style="3453" customWidth="1"/>
    <col min="9480" max="9481" width="13.85546875" style="3453" customWidth="1"/>
    <col min="9482" max="9482" width="18.42578125" style="3453" customWidth="1"/>
    <col min="9483" max="9483" width="16.42578125" style="3453" customWidth="1"/>
    <col min="9484" max="9484" width="44.7109375" style="3453" customWidth="1"/>
    <col min="9485" max="9732" width="9.140625" style="3453"/>
    <col min="9733" max="9733" width="7.140625" style="3453" customWidth="1"/>
    <col min="9734" max="9734" width="11" style="3453" customWidth="1"/>
    <col min="9735" max="9735" width="16.140625" style="3453" customWidth="1"/>
    <col min="9736" max="9737" width="13.85546875" style="3453" customWidth="1"/>
    <col min="9738" max="9738" width="18.42578125" style="3453" customWidth="1"/>
    <col min="9739" max="9739" width="16.42578125" style="3453" customWidth="1"/>
    <col min="9740" max="9740" width="44.7109375" style="3453" customWidth="1"/>
    <col min="9741" max="9988" width="9.140625" style="3453"/>
    <col min="9989" max="9989" width="7.140625" style="3453" customWidth="1"/>
    <col min="9990" max="9990" width="11" style="3453" customWidth="1"/>
    <col min="9991" max="9991" width="16.140625" style="3453" customWidth="1"/>
    <col min="9992" max="9993" width="13.85546875" style="3453" customWidth="1"/>
    <col min="9994" max="9994" width="18.42578125" style="3453" customWidth="1"/>
    <col min="9995" max="9995" width="16.42578125" style="3453" customWidth="1"/>
    <col min="9996" max="9996" width="44.7109375" style="3453" customWidth="1"/>
    <col min="9997" max="10244" width="9.140625" style="3453"/>
    <col min="10245" max="10245" width="7.140625" style="3453" customWidth="1"/>
    <col min="10246" max="10246" width="11" style="3453" customWidth="1"/>
    <col min="10247" max="10247" width="16.140625" style="3453" customWidth="1"/>
    <col min="10248" max="10249" width="13.85546875" style="3453" customWidth="1"/>
    <col min="10250" max="10250" width="18.42578125" style="3453" customWidth="1"/>
    <col min="10251" max="10251" width="16.42578125" style="3453" customWidth="1"/>
    <col min="10252" max="10252" width="44.7109375" style="3453" customWidth="1"/>
    <col min="10253" max="10500" width="9.140625" style="3453"/>
    <col min="10501" max="10501" width="7.140625" style="3453" customWidth="1"/>
    <col min="10502" max="10502" width="11" style="3453" customWidth="1"/>
    <col min="10503" max="10503" width="16.140625" style="3453" customWidth="1"/>
    <col min="10504" max="10505" width="13.85546875" style="3453" customWidth="1"/>
    <col min="10506" max="10506" width="18.42578125" style="3453" customWidth="1"/>
    <col min="10507" max="10507" width="16.42578125" style="3453" customWidth="1"/>
    <col min="10508" max="10508" width="44.7109375" style="3453" customWidth="1"/>
    <col min="10509" max="10756" width="9.140625" style="3453"/>
    <col min="10757" max="10757" width="7.140625" style="3453" customWidth="1"/>
    <col min="10758" max="10758" width="11" style="3453" customWidth="1"/>
    <col min="10759" max="10759" width="16.140625" style="3453" customWidth="1"/>
    <col min="10760" max="10761" width="13.85546875" style="3453" customWidth="1"/>
    <col min="10762" max="10762" width="18.42578125" style="3453" customWidth="1"/>
    <col min="10763" max="10763" width="16.42578125" style="3453" customWidth="1"/>
    <col min="10764" max="10764" width="44.7109375" style="3453" customWidth="1"/>
    <col min="10765" max="11012" width="9.140625" style="3453"/>
    <col min="11013" max="11013" width="7.140625" style="3453" customWidth="1"/>
    <col min="11014" max="11014" width="11" style="3453" customWidth="1"/>
    <col min="11015" max="11015" width="16.140625" style="3453" customWidth="1"/>
    <col min="11016" max="11017" width="13.85546875" style="3453" customWidth="1"/>
    <col min="11018" max="11018" width="18.42578125" style="3453" customWidth="1"/>
    <col min="11019" max="11019" width="16.42578125" style="3453" customWidth="1"/>
    <col min="11020" max="11020" width="44.7109375" style="3453" customWidth="1"/>
    <col min="11021" max="11268" width="9.140625" style="3453"/>
    <col min="11269" max="11269" width="7.140625" style="3453" customWidth="1"/>
    <col min="11270" max="11270" width="11" style="3453" customWidth="1"/>
    <col min="11271" max="11271" width="16.140625" style="3453" customWidth="1"/>
    <col min="11272" max="11273" width="13.85546875" style="3453" customWidth="1"/>
    <col min="11274" max="11274" width="18.42578125" style="3453" customWidth="1"/>
    <col min="11275" max="11275" width="16.42578125" style="3453" customWidth="1"/>
    <col min="11276" max="11276" width="44.7109375" style="3453" customWidth="1"/>
    <col min="11277" max="11524" width="9.140625" style="3453"/>
    <col min="11525" max="11525" width="7.140625" style="3453" customWidth="1"/>
    <col min="11526" max="11526" width="11" style="3453" customWidth="1"/>
    <col min="11527" max="11527" width="16.140625" style="3453" customWidth="1"/>
    <col min="11528" max="11529" width="13.85546875" style="3453" customWidth="1"/>
    <col min="11530" max="11530" width="18.42578125" style="3453" customWidth="1"/>
    <col min="11531" max="11531" width="16.42578125" style="3453" customWidth="1"/>
    <col min="11532" max="11532" width="44.7109375" style="3453" customWidth="1"/>
    <col min="11533" max="11780" width="9.140625" style="3453"/>
    <col min="11781" max="11781" width="7.140625" style="3453" customWidth="1"/>
    <col min="11782" max="11782" width="11" style="3453" customWidth="1"/>
    <col min="11783" max="11783" width="16.140625" style="3453" customWidth="1"/>
    <col min="11784" max="11785" width="13.85546875" style="3453" customWidth="1"/>
    <col min="11786" max="11786" width="18.42578125" style="3453" customWidth="1"/>
    <col min="11787" max="11787" width="16.42578125" style="3453" customWidth="1"/>
    <col min="11788" max="11788" width="44.7109375" style="3453" customWidth="1"/>
    <col min="11789" max="12036" width="9.140625" style="3453"/>
    <col min="12037" max="12037" width="7.140625" style="3453" customWidth="1"/>
    <col min="12038" max="12038" width="11" style="3453" customWidth="1"/>
    <col min="12039" max="12039" width="16.140625" style="3453" customWidth="1"/>
    <col min="12040" max="12041" width="13.85546875" style="3453" customWidth="1"/>
    <col min="12042" max="12042" width="18.42578125" style="3453" customWidth="1"/>
    <col min="12043" max="12043" width="16.42578125" style="3453" customWidth="1"/>
    <col min="12044" max="12044" width="44.7109375" style="3453" customWidth="1"/>
    <col min="12045" max="12292" width="9.140625" style="3453"/>
    <col min="12293" max="12293" width="7.140625" style="3453" customWidth="1"/>
    <col min="12294" max="12294" width="11" style="3453" customWidth="1"/>
    <col min="12295" max="12295" width="16.140625" style="3453" customWidth="1"/>
    <col min="12296" max="12297" width="13.85546875" style="3453" customWidth="1"/>
    <col min="12298" max="12298" width="18.42578125" style="3453" customWidth="1"/>
    <col min="12299" max="12299" width="16.42578125" style="3453" customWidth="1"/>
    <col min="12300" max="12300" width="44.7109375" style="3453" customWidth="1"/>
    <col min="12301" max="12548" width="9.140625" style="3453"/>
    <col min="12549" max="12549" width="7.140625" style="3453" customWidth="1"/>
    <col min="12550" max="12550" width="11" style="3453" customWidth="1"/>
    <col min="12551" max="12551" width="16.140625" style="3453" customWidth="1"/>
    <col min="12552" max="12553" width="13.85546875" style="3453" customWidth="1"/>
    <col min="12554" max="12554" width="18.42578125" style="3453" customWidth="1"/>
    <col min="12555" max="12555" width="16.42578125" style="3453" customWidth="1"/>
    <col min="12556" max="12556" width="44.7109375" style="3453" customWidth="1"/>
    <col min="12557" max="12804" width="9.140625" style="3453"/>
    <col min="12805" max="12805" width="7.140625" style="3453" customWidth="1"/>
    <col min="12806" max="12806" width="11" style="3453" customWidth="1"/>
    <col min="12807" max="12807" width="16.140625" style="3453" customWidth="1"/>
    <col min="12808" max="12809" width="13.85546875" style="3453" customWidth="1"/>
    <col min="12810" max="12810" width="18.42578125" style="3453" customWidth="1"/>
    <col min="12811" max="12811" width="16.42578125" style="3453" customWidth="1"/>
    <col min="12812" max="12812" width="44.7109375" style="3453" customWidth="1"/>
    <col min="12813" max="13060" width="9.140625" style="3453"/>
    <col min="13061" max="13061" width="7.140625" style="3453" customWidth="1"/>
    <col min="13062" max="13062" width="11" style="3453" customWidth="1"/>
    <col min="13063" max="13063" width="16.140625" style="3453" customWidth="1"/>
    <col min="13064" max="13065" width="13.85546875" style="3453" customWidth="1"/>
    <col min="13066" max="13066" width="18.42578125" style="3453" customWidth="1"/>
    <col min="13067" max="13067" width="16.42578125" style="3453" customWidth="1"/>
    <col min="13068" max="13068" width="44.7109375" style="3453" customWidth="1"/>
    <col min="13069" max="13316" width="9.140625" style="3453"/>
    <col min="13317" max="13317" width="7.140625" style="3453" customWidth="1"/>
    <col min="13318" max="13318" width="11" style="3453" customWidth="1"/>
    <col min="13319" max="13319" width="16.140625" style="3453" customWidth="1"/>
    <col min="13320" max="13321" width="13.85546875" style="3453" customWidth="1"/>
    <col min="13322" max="13322" width="18.42578125" style="3453" customWidth="1"/>
    <col min="13323" max="13323" width="16.42578125" style="3453" customWidth="1"/>
    <col min="13324" max="13324" width="44.7109375" style="3453" customWidth="1"/>
    <col min="13325" max="13572" width="9.140625" style="3453"/>
    <col min="13573" max="13573" width="7.140625" style="3453" customWidth="1"/>
    <col min="13574" max="13574" width="11" style="3453" customWidth="1"/>
    <col min="13575" max="13575" width="16.140625" style="3453" customWidth="1"/>
    <col min="13576" max="13577" width="13.85546875" style="3453" customWidth="1"/>
    <col min="13578" max="13578" width="18.42578125" style="3453" customWidth="1"/>
    <col min="13579" max="13579" width="16.42578125" style="3453" customWidth="1"/>
    <col min="13580" max="13580" width="44.7109375" style="3453" customWidth="1"/>
    <col min="13581" max="13828" width="9.140625" style="3453"/>
    <col min="13829" max="13829" width="7.140625" style="3453" customWidth="1"/>
    <col min="13830" max="13830" width="11" style="3453" customWidth="1"/>
    <col min="13831" max="13831" width="16.140625" style="3453" customWidth="1"/>
    <col min="13832" max="13833" width="13.85546875" style="3453" customWidth="1"/>
    <col min="13834" max="13834" width="18.42578125" style="3453" customWidth="1"/>
    <col min="13835" max="13835" width="16.42578125" style="3453" customWidth="1"/>
    <col min="13836" max="13836" width="44.7109375" style="3453" customWidth="1"/>
    <col min="13837" max="14084" width="9.140625" style="3453"/>
    <col min="14085" max="14085" width="7.140625" style="3453" customWidth="1"/>
    <col min="14086" max="14086" width="11" style="3453" customWidth="1"/>
    <col min="14087" max="14087" width="16.140625" style="3453" customWidth="1"/>
    <col min="14088" max="14089" width="13.85546875" style="3453" customWidth="1"/>
    <col min="14090" max="14090" width="18.42578125" style="3453" customWidth="1"/>
    <col min="14091" max="14091" width="16.42578125" style="3453" customWidth="1"/>
    <col min="14092" max="14092" width="44.7109375" style="3453" customWidth="1"/>
    <col min="14093" max="14340" width="9.140625" style="3453"/>
    <col min="14341" max="14341" width="7.140625" style="3453" customWidth="1"/>
    <col min="14342" max="14342" width="11" style="3453" customWidth="1"/>
    <col min="14343" max="14343" width="16.140625" style="3453" customWidth="1"/>
    <col min="14344" max="14345" width="13.85546875" style="3453" customWidth="1"/>
    <col min="14346" max="14346" width="18.42578125" style="3453" customWidth="1"/>
    <col min="14347" max="14347" width="16.42578125" style="3453" customWidth="1"/>
    <col min="14348" max="14348" width="44.7109375" style="3453" customWidth="1"/>
    <col min="14349" max="14596" width="9.140625" style="3453"/>
    <col min="14597" max="14597" width="7.140625" style="3453" customWidth="1"/>
    <col min="14598" max="14598" width="11" style="3453" customWidth="1"/>
    <col min="14599" max="14599" width="16.140625" style="3453" customWidth="1"/>
    <col min="14600" max="14601" width="13.85546875" style="3453" customWidth="1"/>
    <col min="14602" max="14602" width="18.42578125" style="3453" customWidth="1"/>
    <col min="14603" max="14603" width="16.42578125" style="3453" customWidth="1"/>
    <col min="14604" max="14604" width="44.7109375" style="3453" customWidth="1"/>
    <col min="14605" max="14852" width="9.140625" style="3453"/>
    <col min="14853" max="14853" width="7.140625" style="3453" customWidth="1"/>
    <col min="14854" max="14854" width="11" style="3453" customWidth="1"/>
    <col min="14855" max="14855" width="16.140625" style="3453" customWidth="1"/>
    <col min="14856" max="14857" width="13.85546875" style="3453" customWidth="1"/>
    <col min="14858" max="14858" width="18.42578125" style="3453" customWidth="1"/>
    <col min="14859" max="14859" width="16.42578125" style="3453" customWidth="1"/>
    <col min="14860" max="14860" width="44.7109375" style="3453" customWidth="1"/>
    <col min="14861" max="15108" width="9.140625" style="3453"/>
    <col min="15109" max="15109" width="7.140625" style="3453" customWidth="1"/>
    <col min="15110" max="15110" width="11" style="3453" customWidth="1"/>
    <col min="15111" max="15111" width="16.140625" style="3453" customWidth="1"/>
    <col min="15112" max="15113" width="13.85546875" style="3453" customWidth="1"/>
    <col min="15114" max="15114" width="18.42578125" style="3453" customWidth="1"/>
    <col min="15115" max="15115" width="16.42578125" style="3453" customWidth="1"/>
    <col min="15116" max="15116" width="44.7109375" style="3453" customWidth="1"/>
    <col min="15117" max="15364" width="9.140625" style="3453"/>
    <col min="15365" max="15365" width="7.140625" style="3453" customWidth="1"/>
    <col min="15366" max="15366" width="11" style="3453" customWidth="1"/>
    <col min="15367" max="15367" width="16.140625" style="3453" customWidth="1"/>
    <col min="15368" max="15369" width="13.85546875" style="3453" customWidth="1"/>
    <col min="15370" max="15370" width="18.42578125" style="3453" customWidth="1"/>
    <col min="15371" max="15371" width="16.42578125" style="3453" customWidth="1"/>
    <col min="15372" max="15372" width="44.7109375" style="3453" customWidth="1"/>
    <col min="15373" max="15620" width="9.140625" style="3453"/>
    <col min="15621" max="15621" width="7.140625" style="3453" customWidth="1"/>
    <col min="15622" max="15622" width="11" style="3453" customWidth="1"/>
    <col min="15623" max="15623" width="16.140625" style="3453" customWidth="1"/>
    <col min="15624" max="15625" width="13.85546875" style="3453" customWidth="1"/>
    <col min="15626" max="15626" width="18.42578125" style="3453" customWidth="1"/>
    <col min="15627" max="15627" width="16.42578125" style="3453" customWidth="1"/>
    <col min="15628" max="15628" width="44.7109375" style="3453" customWidth="1"/>
    <col min="15629" max="15876" width="9.140625" style="3453"/>
    <col min="15877" max="15877" width="7.140625" style="3453" customWidth="1"/>
    <col min="15878" max="15878" width="11" style="3453" customWidth="1"/>
    <col min="15879" max="15879" width="16.140625" style="3453" customWidth="1"/>
    <col min="15880" max="15881" width="13.85546875" style="3453" customWidth="1"/>
    <col min="15882" max="15882" width="18.42578125" style="3453" customWidth="1"/>
    <col min="15883" max="15883" width="16.42578125" style="3453" customWidth="1"/>
    <col min="15884" max="15884" width="44.7109375" style="3453" customWidth="1"/>
    <col min="15885" max="16132" width="9.140625" style="3453"/>
    <col min="16133" max="16133" width="7.140625" style="3453" customWidth="1"/>
    <col min="16134" max="16134" width="11" style="3453" customWidth="1"/>
    <col min="16135" max="16135" width="16.140625" style="3453" customWidth="1"/>
    <col min="16136" max="16137" width="13.85546875" style="3453" customWidth="1"/>
    <col min="16138" max="16138" width="18.42578125" style="3453" customWidth="1"/>
    <col min="16139" max="16139" width="16.42578125" style="3453" customWidth="1"/>
    <col min="16140" max="16140" width="44.7109375" style="3453" customWidth="1"/>
    <col min="16141" max="16384" width="9.140625" style="3453"/>
  </cols>
  <sheetData>
    <row r="1" spans="1:12" ht="7.5" customHeight="1"/>
    <row r="2" spans="1:12" ht="35.25" customHeight="1">
      <c r="A2" s="5528" t="s">
        <v>1141</v>
      </c>
      <c r="B2" s="5528"/>
      <c r="C2" s="5528"/>
      <c r="D2" s="5528"/>
      <c r="E2" s="5528"/>
      <c r="F2" s="5528"/>
      <c r="G2" s="5528"/>
      <c r="H2" s="5528"/>
      <c r="I2" s="5528"/>
      <c r="J2" s="5528"/>
      <c r="K2" s="5528"/>
      <c r="L2" s="5528"/>
    </row>
    <row r="3" spans="1:12" ht="18" customHeight="1" thickBot="1">
      <c r="A3" s="5529"/>
      <c r="B3" s="5529"/>
      <c r="C3" s="3670"/>
      <c r="D3" s="3670"/>
      <c r="E3" s="3670"/>
      <c r="F3" s="3670"/>
      <c r="G3" s="3670"/>
      <c r="H3" s="3670"/>
      <c r="I3" s="3670"/>
      <c r="J3" s="3670"/>
      <c r="K3" s="3670"/>
      <c r="L3" s="3669" t="s">
        <v>1</v>
      </c>
    </row>
    <row r="4" spans="1:12" ht="15.75" customHeight="1" thickBot="1">
      <c r="A4" s="5530" t="s">
        <v>2</v>
      </c>
      <c r="B4" s="5531" t="s">
        <v>1085</v>
      </c>
      <c r="C4" s="5534" t="s">
        <v>1093</v>
      </c>
      <c r="D4" s="5537" t="s">
        <v>5</v>
      </c>
      <c r="E4" s="5538" t="s">
        <v>1140</v>
      </c>
      <c r="F4" s="5539"/>
      <c r="G4" s="5542" t="s">
        <v>5</v>
      </c>
      <c r="H4" s="5537" t="s">
        <v>1139</v>
      </c>
      <c r="I4" s="5537"/>
      <c r="J4" s="5537"/>
      <c r="K4" s="5543"/>
      <c r="L4" s="5544" t="s">
        <v>1138</v>
      </c>
    </row>
    <row r="5" spans="1:12" ht="18" customHeight="1" thickBot="1">
      <c r="A5" s="5530"/>
      <c r="B5" s="5532"/>
      <c r="C5" s="5535"/>
      <c r="D5" s="5537"/>
      <c r="E5" s="5540"/>
      <c r="F5" s="5541"/>
      <c r="G5" s="5542"/>
      <c r="H5" s="5549" t="s">
        <v>1136</v>
      </c>
      <c r="I5" s="5534" t="s">
        <v>1135</v>
      </c>
      <c r="J5" s="5537" t="s">
        <v>1137</v>
      </c>
      <c r="K5" s="5543"/>
      <c r="L5" s="5544"/>
    </row>
    <row r="6" spans="1:12" ht="30" customHeight="1" thickBot="1">
      <c r="A6" s="5530"/>
      <c r="B6" s="5533"/>
      <c r="C6" s="5536"/>
      <c r="D6" s="5537"/>
      <c r="E6" s="3666" t="s">
        <v>1136</v>
      </c>
      <c r="F6" s="3667" t="s">
        <v>1135</v>
      </c>
      <c r="G6" s="5542"/>
      <c r="H6" s="5550"/>
      <c r="I6" s="5536"/>
      <c r="J6" s="3665" t="s">
        <v>1087</v>
      </c>
      <c r="K6" s="3664" t="s">
        <v>1086</v>
      </c>
      <c r="L6" s="5544"/>
    </row>
    <row r="7" spans="1:12" s="3488" customFormat="1" ht="30" customHeight="1" thickBot="1">
      <c r="A7" s="3527" t="s">
        <v>18</v>
      </c>
      <c r="B7" s="3663"/>
      <c r="C7" s="3662" t="s">
        <v>1134</v>
      </c>
      <c r="D7" s="3661"/>
      <c r="E7" s="3523">
        <f>SUM(E8)</f>
        <v>12500000</v>
      </c>
      <c r="F7" s="3520">
        <f>SUM(F8)</f>
        <v>16739933.780000001</v>
      </c>
      <c r="G7" s="3523"/>
      <c r="H7" s="3522">
        <f>SUM(H8)</f>
        <v>20678132</v>
      </c>
      <c r="I7" s="3521">
        <f>SUM(I8)</f>
        <v>17987548.960000001</v>
      </c>
      <c r="J7" s="3520">
        <f>SUM(J8)</f>
        <v>4694337.1399999997</v>
      </c>
      <c r="K7" s="3521">
        <f>SUM(K8)</f>
        <v>13293211.819999998</v>
      </c>
      <c r="L7" s="5545" t="s">
        <v>1133</v>
      </c>
    </row>
    <row r="8" spans="1:12" s="3510" customFormat="1" ht="27.75" customHeight="1">
      <c r="A8" s="5551"/>
      <c r="B8" s="3516" t="s">
        <v>37</v>
      </c>
      <c r="C8" s="3660" t="s">
        <v>38</v>
      </c>
      <c r="D8" s="3485"/>
      <c r="E8" s="3514">
        <f>SUM(E9:E15)</f>
        <v>12500000</v>
      </c>
      <c r="F8" s="3512">
        <f>SUM(F9:F15)</f>
        <v>16739933.780000001</v>
      </c>
      <c r="G8" s="3516"/>
      <c r="H8" s="3513">
        <f>SUM(H9:H15)</f>
        <v>20678132</v>
      </c>
      <c r="I8" s="3511">
        <f>SUM(I9:I15)</f>
        <v>17987548.960000001</v>
      </c>
      <c r="J8" s="3512">
        <f>SUM(J9:J15)</f>
        <v>4694337.1399999997</v>
      </c>
      <c r="K8" s="3511">
        <f>SUM(K9:K15)</f>
        <v>13293211.819999998</v>
      </c>
      <c r="L8" s="5546"/>
    </row>
    <row r="9" spans="1:12" s="3510" customFormat="1">
      <c r="A9" s="5551"/>
      <c r="B9" s="5552"/>
      <c r="C9" s="5554"/>
      <c r="D9" s="3503" t="s">
        <v>40</v>
      </c>
      <c r="E9" s="3659">
        <v>12500000</v>
      </c>
      <c r="F9" s="3658">
        <v>16588626.15</v>
      </c>
      <c r="G9" s="3641" t="s">
        <v>1057</v>
      </c>
      <c r="H9" s="3489">
        <v>4386632</v>
      </c>
      <c r="I9" s="3606">
        <f t="shared" ref="I9:I15" si="0">J9+K9</f>
        <v>4283956.92</v>
      </c>
      <c r="J9" s="3633">
        <v>4283956.92</v>
      </c>
      <c r="K9" s="3632"/>
      <c r="L9" s="5546"/>
    </row>
    <row r="10" spans="1:12" s="3510" customFormat="1">
      <c r="A10" s="5551"/>
      <c r="B10" s="5553"/>
      <c r="C10" s="5546"/>
      <c r="D10" s="3476" t="s">
        <v>42</v>
      </c>
      <c r="E10" s="3659">
        <v>0</v>
      </c>
      <c r="F10" s="3658">
        <v>151307.63</v>
      </c>
      <c r="G10" s="3641" t="s">
        <v>371</v>
      </c>
      <c r="H10" s="3489">
        <v>36500</v>
      </c>
      <c r="I10" s="3606">
        <f t="shared" si="0"/>
        <v>34412.800000000003</v>
      </c>
      <c r="J10" s="3633">
        <v>34412.800000000003</v>
      </c>
      <c r="K10" s="3632"/>
      <c r="L10" s="5546"/>
    </row>
    <row r="11" spans="1:12" s="3510" customFormat="1">
      <c r="A11" s="5551"/>
      <c r="B11" s="5553"/>
      <c r="C11" s="5546"/>
      <c r="D11" s="3476"/>
      <c r="E11" s="3659"/>
      <c r="F11" s="3658"/>
      <c r="G11" s="3641" t="s">
        <v>507</v>
      </c>
      <c r="H11" s="3489">
        <v>390000</v>
      </c>
      <c r="I11" s="3606">
        <f t="shared" si="0"/>
        <v>366225.82</v>
      </c>
      <c r="J11" s="3633">
        <v>366225.82</v>
      </c>
      <c r="K11" s="3632"/>
      <c r="L11" s="5546"/>
    </row>
    <row r="12" spans="1:12" s="3510" customFormat="1">
      <c r="A12" s="5551"/>
      <c r="B12" s="5553"/>
      <c r="C12" s="5546"/>
      <c r="D12" s="3476"/>
      <c r="E12" s="3659"/>
      <c r="F12" s="3658"/>
      <c r="G12" s="3641" t="s">
        <v>505</v>
      </c>
      <c r="H12" s="3489">
        <v>30000</v>
      </c>
      <c r="I12" s="3606">
        <f t="shared" si="0"/>
        <v>9741.6</v>
      </c>
      <c r="J12" s="3633">
        <v>9741.6</v>
      </c>
      <c r="K12" s="3632"/>
      <c r="L12" s="5546"/>
    </row>
    <row r="13" spans="1:12" s="3510" customFormat="1">
      <c r="A13" s="5551"/>
      <c r="B13" s="5553"/>
      <c r="C13" s="5546"/>
      <c r="D13" s="3476"/>
      <c r="E13" s="3659"/>
      <c r="F13" s="3658"/>
      <c r="G13" s="3641" t="s">
        <v>644</v>
      </c>
      <c r="H13" s="3489">
        <v>170000</v>
      </c>
      <c r="I13" s="3606">
        <f t="shared" si="0"/>
        <v>164477.70000000001</v>
      </c>
      <c r="J13" s="3633"/>
      <c r="K13" s="3632">
        <v>164477.70000000001</v>
      </c>
      <c r="L13" s="5546"/>
    </row>
    <row r="14" spans="1:12" s="3510" customFormat="1">
      <c r="A14" s="5551"/>
      <c r="B14" s="5553"/>
      <c r="C14" s="5546"/>
      <c r="D14" s="3476"/>
      <c r="E14" s="3659"/>
      <c r="F14" s="3658"/>
      <c r="G14" s="3641" t="s">
        <v>1048</v>
      </c>
      <c r="H14" s="3489">
        <v>15590000</v>
      </c>
      <c r="I14" s="3606">
        <f t="shared" si="0"/>
        <v>13128734.119999999</v>
      </c>
      <c r="J14" s="3633"/>
      <c r="K14" s="3632">
        <v>13128734.119999999</v>
      </c>
      <c r="L14" s="5546"/>
    </row>
    <row r="15" spans="1:12" s="3510" customFormat="1" ht="15" thickBot="1">
      <c r="A15" s="5551"/>
      <c r="B15" s="5553"/>
      <c r="C15" s="5546"/>
      <c r="D15" s="3476"/>
      <c r="E15" s="3659"/>
      <c r="F15" s="3658"/>
      <c r="G15" s="3641" t="s">
        <v>1046</v>
      </c>
      <c r="H15" s="3489">
        <v>75000</v>
      </c>
      <c r="I15" s="3606">
        <f t="shared" si="0"/>
        <v>0</v>
      </c>
      <c r="J15" s="3633"/>
      <c r="K15" s="3632">
        <v>0</v>
      </c>
      <c r="L15" s="5547"/>
    </row>
    <row r="16" spans="1:12" s="3459" customFormat="1" ht="30" customHeight="1" thickBot="1">
      <c r="A16" s="3527" t="s">
        <v>1064</v>
      </c>
      <c r="B16" s="3631"/>
      <c r="C16" s="3525" t="s">
        <v>82</v>
      </c>
      <c r="D16" s="3630"/>
      <c r="E16" s="3523">
        <f>SUM(E17,E21,E23)</f>
        <v>6875000</v>
      </c>
      <c r="F16" s="3520">
        <f>SUM(F17,F21,F23)</f>
        <v>6875000</v>
      </c>
      <c r="G16" s="3523"/>
      <c r="H16" s="3522">
        <f>SUM(H17,H21,H23)</f>
        <v>96591398</v>
      </c>
      <c r="I16" s="3521">
        <f>SUM(I17,I21,I23)</f>
        <v>94249384.819999993</v>
      </c>
      <c r="J16" s="3520">
        <f>SUM(J17,J21,J23)</f>
        <v>4789342.0200000005</v>
      </c>
      <c r="K16" s="3521">
        <f>SUM(K17,K21,K23)</f>
        <v>89460042.799999997</v>
      </c>
      <c r="L16" s="5546" t="s">
        <v>1132</v>
      </c>
    </row>
    <row r="17" spans="1:14" s="3510" customFormat="1" ht="25.5" customHeight="1">
      <c r="A17" s="3656"/>
      <c r="B17" s="3516" t="s">
        <v>1062</v>
      </c>
      <c r="C17" s="3515" t="s">
        <v>1131</v>
      </c>
      <c r="D17" s="3485"/>
      <c r="E17" s="3514">
        <f>SUM(E18:E20)</f>
        <v>6875000</v>
      </c>
      <c r="F17" s="3512">
        <f>SUM(F18:F20)</f>
        <v>6875000</v>
      </c>
      <c r="G17" s="3514"/>
      <c r="H17" s="3514">
        <f>SUM(H18:H20)</f>
        <v>8064038</v>
      </c>
      <c r="I17" s="3512">
        <f>SUM(I18:I20)</f>
        <v>6270172.0200000005</v>
      </c>
      <c r="J17" s="3657">
        <f>SUM(J18:J20)</f>
        <v>4789342.0200000005</v>
      </c>
      <c r="K17" s="3512">
        <f>SUM(K18:K20)</f>
        <v>1480830</v>
      </c>
      <c r="L17" s="5546"/>
    </row>
    <row r="18" spans="1:14" s="3510" customFormat="1" ht="15">
      <c r="A18" s="3656"/>
      <c r="B18" s="3496"/>
      <c r="C18" s="3495"/>
      <c r="D18" s="3637" t="s">
        <v>86</v>
      </c>
      <c r="E18" s="3636">
        <v>3875000</v>
      </c>
      <c r="F18" s="3635">
        <v>3875000</v>
      </c>
      <c r="G18" s="3494" t="s">
        <v>961</v>
      </c>
      <c r="H18" s="3634">
        <v>1767536</v>
      </c>
      <c r="I18" s="3655">
        <f>J18+K18</f>
        <v>1767535.53</v>
      </c>
      <c r="J18" s="3654">
        <v>1767535.53</v>
      </c>
      <c r="K18" s="3653"/>
      <c r="L18" s="5546"/>
    </row>
    <row r="19" spans="1:14" s="3510" customFormat="1" ht="15">
      <c r="A19" s="3588"/>
      <c r="B19" s="3494"/>
      <c r="C19" s="3493"/>
      <c r="D19" s="3503" t="s">
        <v>1130</v>
      </c>
      <c r="E19" s="3642">
        <v>3000000</v>
      </c>
      <c r="F19" s="3491">
        <v>3000000</v>
      </c>
      <c r="G19" s="3641" t="s">
        <v>552</v>
      </c>
      <c r="H19" s="3640">
        <v>3315672</v>
      </c>
      <c r="I19" s="3639">
        <f>J19+K19</f>
        <v>3021806.49</v>
      </c>
      <c r="J19" s="3652">
        <v>3021806.49</v>
      </c>
      <c r="K19" s="3651"/>
      <c r="L19" s="5546"/>
    </row>
    <row r="20" spans="1:14" s="3510" customFormat="1" ht="15">
      <c r="A20" s="3588"/>
      <c r="B20" s="3494"/>
      <c r="C20" s="3493"/>
      <c r="D20" s="3637"/>
      <c r="E20" s="3636"/>
      <c r="F20" s="3635"/>
      <c r="G20" s="3494" t="s">
        <v>644</v>
      </c>
      <c r="H20" s="3650">
        <v>2980830</v>
      </c>
      <c r="I20" s="3639">
        <f>J20+K20</f>
        <v>1480830</v>
      </c>
      <c r="J20" s="3506"/>
      <c r="K20" s="3649">
        <v>1480830</v>
      </c>
      <c r="L20" s="5557"/>
    </row>
    <row r="21" spans="1:14" s="3796" customFormat="1" ht="15">
      <c r="A21" s="5558"/>
      <c r="B21" s="4535" t="s">
        <v>1051</v>
      </c>
      <c r="C21" s="4536" t="s">
        <v>109</v>
      </c>
      <c r="D21" s="3545"/>
      <c r="E21" s="4537">
        <f>SUM(E22:E22)</f>
        <v>0</v>
      </c>
      <c r="F21" s="4538">
        <f>SUM(F22:F22)</f>
        <v>0</v>
      </c>
      <c r="G21" s="4537"/>
      <c r="H21" s="4539">
        <f>SUM(H22)</f>
        <v>601470</v>
      </c>
      <c r="I21" s="4544">
        <f>SUM(I22)</f>
        <v>318570</v>
      </c>
      <c r="J21" s="4545">
        <f>SUM(J22)</f>
        <v>0</v>
      </c>
      <c r="K21" s="4546">
        <f>SUM(K22)</f>
        <v>318570</v>
      </c>
      <c r="L21" s="5554" t="s">
        <v>1287</v>
      </c>
    </row>
    <row r="22" spans="1:14" s="3796" customFormat="1">
      <c r="A22" s="5558"/>
      <c r="B22" s="4532"/>
      <c r="C22" s="4533"/>
      <c r="D22" s="3592"/>
      <c r="E22" s="4540">
        <v>0</v>
      </c>
      <c r="F22" s="3590"/>
      <c r="G22" s="4534"/>
      <c r="H22" s="4541">
        <v>601470</v>
      </c>
      <c r="I22" s="3797">
        <f>SUM(J22:K22)</f>
        <v>318570</v>
      </c>
      <c r="J22" s="4542"/>
      <c r="K22" s="4543">
        <v>318570</v>
      </c>
      <c r="L22" s="5546"/>
    </row>
    <row r="23" spans="1:14" s="3510" customFormat="1" ht="47.25" customHeight="1">
      <c r="A23" s="5559"/>
      <c r="B23" s="3648" t="s">
        <v>1035</v>
      </c>
      <c r="C23" s="3647" t="s">
        <v>1129</v>
      </c>
      <c r="D23" s="3498"/>
      <c r="E23" s="3646">
        <f>SUM(E24:E24)</f>
        <v>0</v>
      </c>
      <c r="F23" s="3484">
        <f>SUM(F24:F24)</f>
        <v>0</v>
      </c>
      <c r="G23" s="3646"/>
      <c r="H23" s="3482">
        <f>SUM(H24)</f>
        <v>87925890</v>
      </c>
      <c r="I23" s="3645">
        <f>SUM(I24)</f>
        <v>87660642.799999997</v>
      </c>
      <c r="J23" s="3644">
        <f>SUM(J24)</f>
        <v>0</v>
      </c>
      <c r="K23" s="3643">
        <f>SUM(K24)</f>
        <v>87660642.799999997</v>
      </c>
      <c r="L23" s="5546"/>
    </row>
    <row r="24" spans="1:14" s="3510" customFormat="1" ht="47.25" customHeight="1" thickBot="1">
      <c r="A24" s="5559"/>
      <c r="B24" s="3496"/>
      <c r="C24" s="3495"/>
      <c r="D24" s="3503"/>
      <c r="E24" s="3642"/>
      <c r="F24" s="3491"/>
      <c r="G24" s="3641" t="s">
        <v>1050</v>
      </c>
      <c r="H24" s="3640">
        <v>87925890</v>
      </c>
      <c r="I24" s="3639">
        <f>SUM(J24:K24)</f>
        <v>87660642.799999997</v>
      </c>
      <c r="J24" s="3615"/>
      <c r="K24" s="3638">
        <v>87660642.799999997</v>
      </c>
      <c r="L24" s="5547"/>
    </row>
    <row r="25" spans="1:14" s="3459" customFormat="1" ht="75.75" thickBot="1">
      <c r="A25" s="3527" t="s">
        <v>1128</v>
      </c>
      <c r="B25" s="3631"/>
      <c r="C25" s="3525" t="s">
        <v>1127</v>
      </c>
      <c r="D25" s="3630"/>
      <c r="E25" s="3523">
        <f>SUM(E26)</f>
        <v>722500</v>
      </c>
      <c r="F25" s="3520">
        <f>SUM(F26)</f>
        <v>4668000</v>
      </c>
      <c r="G25" s="3523"/>
      <c r="H25" s="3522">
        <f>SUM(H26)</f>
        <v>0</v>
      </c>
      <c r="I25" s="3521">
        <f>SUM(I26)</f>
        <v>0</v>
      </c>
      <c r="J25" s="3520">
        <f>SUM(J26)</f>
        <v>0</v>
      </c>
      <c r="K25" s="3521">
        <f>SUM(K26)</f>
        <v>0</v>
      </c>
      <c r="L25" s="5545" t="s">
        <v>1124</v>
      </c>
    </row>
    <row r="26" spans="1:14" s="3510" customFormat="1" ht="51" customHeight="1">
      <c r="A26" s="5548"/>
      <c r="B26" s="3516" t="s">
        <v>1126</v>
      </c>
      <c r="C26" s="3515" t="s">
        <v>229</v>
      </c>
      <c r="D26" s="3485"/>
      <c r="E26" s="3514">
        <f>SUM(E27:E27)</f>
        <v>722500</v>
      </c>
      <c r="F26" s="3512">
        <f>SUM(F27:F27)</f>
        <v>4668000</v>
      </c>
      <c r="G26" s="3514"/>
      <c r="H26" s="3513">
        <f>SUM(H27:H27)</f>
        <v>0</v>
      </c>
      <c r="I26" s="3511">
        <f>SUM(I27:I27)</f>
        <v>0</v>
      </c>
      <c r="J26" s="3512">
        <f>SUM(J27:J27)</f>
        <v>0</v>
      </c>
      <c r="K26" s="3511">
        <f>SUM(K27:K27)</f>
        <v>0</v>
      </c>
      <c r="L26" s="5546"/>
    </row>
    <row r="27" spans="1:14" s="3510" customFormat="1" ht="21" customHeight="1" thickBot="1">
      <c r="A27" s="5548"/>
      <c r="B27" s="3496"/>
      <c r="C27" s="3495"/>
      <c r="D27" s="3637" t="s">
        <v>233</v>
      </c>
      <c r="E27" s="3636">
        <v>722500</v>
      </c>
      <c r="F27" s="3635">
        <v>4668000</v>
      </c>
      <c r="G27" s="3494"/>
      <c r="H27" s="3634"/>
      <c r="I27" s="3606"/>
      <c r="J27" s="3633"/>
      <c r="K27" s="3632"/>
      <c r="L27" s="5547"/>
    </row>
    <row r="28" spans="1:14" s="3459" customFormat="1" ht="30.75" customHeight="1" thickBot="1">
      <c r="A28" s="3527" t="s">
        <v>917</v>
      </c>
      <c r="B28" s="3631"/>
      <c r="C28" s="3525" t="s">
        <v>242</v>
      </c>
      <c r="D28" s="3630"/>
      <c r="E28" s="3523">
        <f>SUM(E29)</f>
        <v>0</v>
      </c>
      <c r="F28" s="3520">
        <f>SUM(F29)</f>
        <v>710972.48</v>
      </c>
      <c r="G28" s="3523"/>
      <c r="H28" s="3522">
        <f>SUM(H29)</f>
        <v>0</v>
      </c>
      <c r="I28" s="3521">
        <f>SUM(I29)</f>
        <v>0</v>
      </c>
      <c r="J28" s="3520">
        <f>SUM(J29)</f>
        <v>0</v>
      </c>
      <c r="K28" s="3521">
        <f>SUM(K29)</f>
        <v>0</v>
      </c>
      <c r="L28" s="5545" t="s">
        <v>1287</v>
      </c>
    </row>
    <row r="29" spans="1:14" s="3510" customFormat="1" ht="27.75" customHeight="1">
      <c r="A29" s="5548"/>
      <c r="B29" s="3516" t="s">
        <v>1125</v>
      </c>
      <c r="C29" s="3515" t="s">
        <v>249</v>
      </c>
      <c r="D29" s="3485"/>
      <c r="E29" s="3514">
        <f>SUM(E30:E30)</f>
        <v>0</v>
      </c>
      <c r="F29" s="3512">
        <f>SUM(F30:F30)</f>
        <v>710972.48</v>
      </c>
      <c r="G29" s="3514"/>
      <c r="H29" s="3513">
        <f>SUM(H30:H30)</f>
        <v>0</v>
      </c>
      <c r="I29" s="3511">
        <f>SUM(I30:I30)</f>
        <v>0</v>
      </c>
      <c r="J29" s="3512">
        <f>SUM(J30:J30)</f>
        <v>0</v>
      </c>
      <c r="K29" s="3511">
        <f>SUM(K30:K30)</f>
        <v>0</v>
      </c>
      <c r="L29" s="5546"/>
    </row>
    <row r="30" spans="1:14" s="3510" customFormat="1" ht="21" customHeight="1" thickBot="1">
      <c r="A30" s="5548"/>
      <c r="B30" s="3496"/>
      <c r="C30" s="3495"/>
      <c r="D30" s="3637" t="s">
        <v>44</v>
      </c>
      <c r="E30" s="3636">
        <v>0</v>
      </c>
      <c r="F30" s="3635">
        <v>710972.48</v>
      </c>
      <c r="G30" s="3494"/>
      <c r="H30" s="3634"/>
      <c r="I30" s="3606"/>
      <c r="J30" s="3633"/>
      <c r="K30" s="3632"/>
      <c r="L30" s="5546"/>
    </row>
    <row r="31" spans="1:14" s="3459" customFormat="1" ht="30" customHeight="1" thickBot="1">
      <c r="A31" s="3527" t="s">
        <v>836</v>
      </c>
      <c r="B31" s="3631"/>
      <c r="C31" s="3525" t="s">
        <v>297</v>
      </c>
      <c r="D31" s="3630"/>
      <c r="E31" s="3523">
        <f>E34+E36+E32</f>
        <v>0</v>
      </c>
      <c r="F31" s="3520">
        <f>F34+F36+F32</f>
        <v>10188</v>
      </c>
      <c r="G31" s="3523"/>
      <c r="H31" s="3522">
        <f>H34+H36+H32</f>
        <v>9951750</v>
      </c>
      <c r="I31" s="3521">
        <f>I34+I36+I32</f>
        <v>7254634.5300000003</v>
      </c>
      <c r="J31" s="3521">
        <f>J34+J36+J32</f>
        <v>450244.05999999994</v>
      </c>
      <c r="K31" s="3520">
        <f>K34+K36+K32</f>
        <v>6804390.4700000007</v>
      </c>
      <c r="L31" s="5546"/>
      <c r="M31" s="3629"/>
      <c r="N31" s="3629"/>
    </row>
    <row r="32" spans="1:14" s="3510" customFormat="1" ht="33" customHeight="1">
      <c r="A32" s="3628"/>
      <c r="B32" s="3516" t="s">
        <v>834</v>
      </c>
      <c r="C32" s="3515" t="s">
        <v>298</v>
      </c>
      <c r="D32" s="3485"/>
      <c r="E32" s="3627">
        <f>SUM(E33:E33)</f>
        <v>0</v>
      </c>
      <c r="F32" s="3480">
        <f>SUM(F33:F33)</f>
        <v>0</v>
      </c>
      <c r="G32" s="3626"/>
      <c r="H32" s="3625">
        <f>SUM(H33:H33)</f>
        <v>9329250</v>
      </c>
      <c r="I32" s="3624">
        <f>SUM(I33:I33)</f>
        <v>6804390.4700000007</v>
      </c>
      <c r="J32" s="3480">
        <f>SUM(J33:J33)</f>
        <v>0</v>
      </c>
      <c r="K32" s="3479">
        <f>SUM(K33:K33)</f>
        <v>6804390.4700000007</v>
      </c>
      <c r="L32" s="5546"/>
    </row>
    <row r="33" spans="1:14" s="3510" customFormat="1" ht="23.25" customHeight="1" thickBot="1">
      <c r="A33" s="3623"/>
      <c r="B33" s="3622"/>
      <c r="C33" s="3621"/>
      <c r="D33" s="3620"/>
      <c r="E33" s="3619"/>
      <c r="F33" s="3618"/>
      <c r="G33" s="3617" t="s">
        <v>569</v>
      </c>
      <c r="H33" s="3616">
        <v>9329250</v>
      </c>
      <c r="I33" s="3615">
        <f>J33+K33</f>
        <v>6804390.4700000007</v>
      </c>
      <c r="J33" s="3614"/>
      <c r="K33" s="3613">
        <f>87969.73+6467120.74+249300</f>
        <v>6804390.4700000007</v>
      </c>
      <c r="L33" s="5547"/>
      <c r="N33" s="3603"/>
    </row>
    <row r="34" spans="1:14" s="3510" customFormat="1" ht="24.75" customHeight="1">
      <c r="A34" s="3594"/>
      <c r="B34" s="3569" t="s">
        <v>818</v>
      </c>
      <c r="C34" s="3568" t="s">
        <v>312</v>
      </c>
      <c r="D34" s="3567"/>
      <c r="E34" s="3566">
        <f>SUM(E35:E35)</f>
        <v>0</v>
      </c>
      <c r="F34" s="3612">
        <f>SUM(F35:F35)</f>
        <v>0</v>
      </c>
      <c r="G34" s="3566"/>
      <c r="H34" s="3565">
        <f>SUM(H35:H35)</f>
        <v>150000</v>
      </c>
      <c r="I34" s="3562">
        <f>SUM(I35:I35)</f>
        <v>148449.99</v>
      </c>
      <c r="J34" s="3612">
        <f>SUM(J35:J35)</f>
        <v>148449.99</v>
      </c>
      <c r="K34" s="3562">
        <f>SUM(K35:K35)</f>
        <v>0</v>
      </c>
      <c r="L34" s="5560" t="s">
        <v>1124</v>
      </c>
    </row>
    <row r="35" spans="1:14" s="3510" customFormat="1" ht="20.25" customHeight="1">
      <c r="A35" s="3594"/>
      <c r="B35" s="3611"/>
      <c r="C35" s="3561"/>
      <c r="D35" s="3610"/>
      <c r="E35" s="3609"/>
      <c r="F35" s="3608"/>
      <c r="G35" s="3602" t="s">
        <v>108</v>
      </c>
      <c r="H35" s="3607">
        <v>150000</v>
      </c>
      <c r="I35" s="3606">
        <f>J35+K35</f>
        <v>148449.99</v>
      </c>
      <c r="J35" s="3605">
        <v>148449.99</v>
      </c>
      <c r="K35" s="3604"/>
      <c r="L35" s="5560"/>
      <c r="N35" s="3603"/>
    </row>
    <row r="36" spans="1:14" s="3510" customFormat="1" ht="24.75" customHeight="1">
      <c r="A36" s="3594"/>
      <c r="B36" s="3543" t="s">
        <v>817</v>
      </c>
      <c r="C36" s="3546" t="s">
        <v>1123</v>
      </c>
      <c r="D36" s="3545"/>
      <c r="E36" s="3544">
        <f>SUM(E37:E41)</f>
        <v>0</v>
      </c>
      <c r="F36" s="3541">
        <f>SUM(F37:F41)</f>
        <v>10188</v>
      </c>
      <c r="G36" s="3544"/>
      <c r="H36" s="3542">
        <f>SUM(H37:H41)</f>
        <v>472500</v>
      </c>
      <c r="I36" s="3540">
        <f>SUM(I37:I41)</f>
        <v>301794.06999999995</v>
      </c>
      <c r="J36" s="3541">
        <f>SUM(J37:J41)</f>
        <v>301794.06999999995</v>
      </c>
      <c r="K36" s="3540">
        <f>SUM(K37:K41)</f>
        <v>0</v>
      </c>
      <c r="L36" s="5560"/>
      <c r="N36" s="3603"/>
    </row>
    <row r="37" spans="1:14" s="3459" customFormat="1" ht="18" customHeight="1">
      <c r="A37" s="3594"/>
      <c r="B37" s="5562"/>
      <c r="C37" s="5564"/>
      <c r="D37" s="3601" t="s">
        <v>78</v>
      </c>
      <c r="E37" s="3591">
        <v>0</v>
      </c>
      <c r="F37" s="3590">
        <v>188</v>
      </c>
      <c r="G37" s="3600" t="s">
        <v>108</v>
      </c>
      <c r="H37" s="3596">
        <v>437500</v>
      </c>
      <c r="I37" s="3501">
        <f>J37+K37</f>
        <v>272382</v>
      </c>
      <c r="J37" s="3589">
        <v>272382</v>
      </c>
      <c r="K37" s="3595"/>
      <c r="L37" s="5560"/>
    </row>
    <row r="38" spans="1:14" s="3459" customFormat="1" ht="18" customHeight="1">
      <c r="A38" s="3594"/>
      <c r="B38" s="5563"/>
      <c r="C38" s="5565"/>
      <c r="D38" s="3592" t="s">
        <v>92</v>
      </c>
      <c r="E38" s="3591">
        <v>0</v>
      </c>
      <c r="F38" s="3590">
        <v>10000</v>
      </c>
      <c r="G38" s="3600" t="s">
        <v>560</v>
      </c>
      <c r="H38" s="3599">
        <v>25000</v>
      </c>
      <c r="I38" s="3501">
        <f>J38+K38</f>
        <v>23763.599999999999</v>
      </c>
      <c r="J38" s="3589">
        <v>23763.599999999999</v>
      </c>
      <c r="K38" s="3598"/>
      <c r="L38" s="5560"/>
    </row>
    <row r="39" spans="1:14" s="3459" customFormat="1" ht="17.25" customHeight="1">
      <c r="A39" s="3594"/>
      <c r="B39" s="5563"/>
      <c r="C39" s="5565"/>
      <c r="D39" s="3592"/>
      <c r="E39" s="3591"/>
      <c r="F39" s="3590"/>
      <c r="G39" s="3597" t="s">
        <v>507</v>
      </c>
      <c r="H39" s="3596">
        <v>2000</v>
      </c>
      <c r="I39" s="3501">
        <f>J39+K39</f>
        <v>1998.47</v>
      </c>
      <c r="J39" s="3589">
        <v>1998.47</v>
      </c>
      <c r="K39" s="3595"/>
      <c r="L39" s="5560"/>
    </row>
    <row r="40" spans="1:14" s="3459" customFormat="1" ht="19.5" customHeight="1" thickBot="1">
      <c r="A40" s="3594"/>
      <c r="B40" s="5563"/>
      <c r="C40" s="5565"/>
      <c r="D40" s="3592"/>
      <c r="E40" s="3591"/>
      <c r="F40" s="3590"/>
      <c r="G40" s="3551" t="s">
        <v>505</v>
      </c>
      <c r="H40" s="3550">
        <v>8000</v>
      </c>
      <c r="I40" s="3501">
        <f>J40+K40</f>
        <v>3650</v>
      </c>
      <c r="J40" s="3589">
        <v>3650</v>
      </c>
      <c r="K40" s="3547"/>
      <c r="L40" s="5560"/>
      <c r="N40" s="3538"/>
    </row>
    <row r="41" spans="1:14" s="3459" customFormat="1" ht="15" hidden="1" customHeight="1" thickBot="1">
      <c r="A41" s="3588"/>
      <c r="B41" s="3587"/>
      <c r="C41" s="3586"/>
      <c r="D41" s="3585"/>
      <c r="E41" s="3584"/>
      <c r="F41" s="3583"/>
      <c r="G41" s="3582"/>
      <c r="H41" s="3581"/>
      <c r="I41" s="3580"/>
      <c r="J41" s="3579"/>
      <c r="K41" s="3578"/>
      <c r="L41" s="5560"/>
    </row>
    <row r="42" spans="1:14" s="3459" customFormat="1" ht="27" customHeight="1" thickBot="1">
      <c r="A42" s="3577" t="s">
        <v>805</v>
      </c>
      <c r="B42" s="3576"/>
      <c r="C42" s="3575" t="s">
        <v>323</v>
      </c>
      <c r="D42" s="3574"/>
      <c r="E42" s="3573">
        <f>SUM(E43)</f>
        <v>0</v>
      </c>
      <c r="F42" s="3571">
        <f>SUM(F43)</f>
        <v>0</v>
      </c>
      <c r="G42" s="3573"/>
      <c r="H42" s="3572">
        <f>SUM(H43)</f>
        <v>100000</v>
      </c>
      <c r="I42" s="3570">
        <f>SUM(I43)</f>
        <v>88650</v>
      </c>
      <c r="J42" s="3571">
        <f>SUM(J43)</f>
        <v>88650</v>
      </c>
      <c r="K42" s="3570">
        <f>SUM(K43)</f>
        <v>0</v>
      </c>
      <c r="L42" s="5560"/>
      <c r="N42" s="3538"/>
    </row>
    <row r="43" spans="1:14" s="3459" customFormat="1" ht="29.25" customHeight="1">
      <c r="A43" s="5566"/>
      <c r="B43" s="3569" t="s">
        <v>803</v>
      </c>
      <c r="C43" s="3568" t="s">
        <v>324</v>
      </c>
      <c r="D43" s="3567"/>
      <c r="E43" s="3566">
        <f>SUM(E44:E45)</f>
        <v>0</v>
      </c>
      <c r="F43" s="3563">
        <f>SUM(F44:F45)</f>
        <v>0</v>
      </c>
      <c r="G43" s="3566"/>
      <c r="H43" s="3565">
        <f>SUM(H44:H45)</f>
        <v>100000</v>
      </c>
      <c r="I43" s="3564">
        <f>SUM(I44:I45)</f>
        <v>88650</v>
      </c>
      <c r="J43" s="3563">
        <f>SUM(J44:J45)</f>
        <v>88650</v>
      </c>
      <c r="K43" s="3562">
        <f>SUM(K44:K45)</f>
        <v>0</v>
      </c>
      <c r="L43" s="5560"/>
    </row>
    <row r="44" spans="1:14" s="3459" customFormat="1" ht="17.25" customHeight="1" thickBot="1">
      <c r="A44" s="5558"/>
      <c r="B44" s="5568"/>
      <c r="C44" s="5555"/>
      <c r="D44" s="3560"/>
      <c r="E44" s="3559"/>
      <c r="F44" s="3556"/>
      <c r="G44" s="3558" t="s">
        <v>108</v>
      </c>
      <c r="H44" s="3557">
        <v>100000</v>
      </c>
      <c r="I44" s="3501">
        <f>J44+K44</f>
        <v>88650</v>
      </c>
      <c r="J44" s="3556">
        <v>88650</v>
      </c>
      <c r="K44" s="3555"/>
      <c r="L44" s="5561"/>
    </row>
    <row r="45" spans="1:14" s="3459" customFormat="1" ht="18.75" hidden="1" customHeight="1">
      <c r="A45" s="5558"/>
      <c r="B45" s="5569"/>
      <c r="C45" s="5556"/>
      <c r="D45" s="3554" t="s">
        <v>46</v>
      </c>
      <c r="E45" s="3553"/>
      <c r="F45" s="3552"/>
      <c r="G45" s="3551"/>
      <c r="H45" s="3550"/>
      <c r="I45" s="3549"/>
      <c r="J45" s="3548"/>
      <c r="K45" s="3547"/>
      <c r="L45" s="3539"/>
    </row>
    <row r="46" spans="1:14" s="3459" customFormat="1" ht="28.5" hidden="1" customHeight="1">
      <c r="A46" s="5558"/>
      <c r="B46" s="3543" t="s">
        <v>787</v>
      </c>
      <c r="C46" s="3546" t="s">
        <v>786</v>
      </c>
      <c r="D46" s="3545"/>
      <c r="E46" s="3544"/>
      <c r="F46" s="3541"/>
      <c r="G46" s="3543"/>
      <c r="H46" s="3542">
        <f>H47</f>
        <v>0</v>
      </c>
      <c r="I46" s="3540">
        <f>I47</f>
        <v>0</v>
      </c>
      <c r="J46" s="3541">
        <f>J47</f>
        <v>0</v>
      </c>
      <c r="K46" s="3540">
        <f>K47</f>
        <v>0</v>
      </c>
      <c r="L46" s="3539"/>
      <c r="N46" s="3538"/>
    </row>
    <row r="47" spans="1:14" s="3459" customFormat="1" ht="30.75" hidden="1" customHeight="1">
      <c r="A47" s="5567"/>
      <c r="B47" s="3533"/>
      <c r="C47" s="3537"/>
      <c r="D47" s="3536"/>
      <c r="E47" s="3535"/>
      <c r="F47" s="3534"/>
      <c r="G47" s="3533" t="s">
        <v>751</v>
      </c>
      <c r="H47" s="3532"/>
      <c r="I47" s="3531">
        <f>SUM(J47:K47)</f>
        <v>0</v>
      </c>
      <c r="J47" s="3530"/>
      <c r="K47" s="3529"/>
      <c r="L47" s="3528"/>
    </row>
    <row r="48" spans="1:14" s="3517" customFormat="1" ht="30" customHeight="1" thickBot="1">
      <c r="A48" s="3527" t="s">
        <v>658</v>
      </c>
      <c r="B48" s="3526"/>
      <c r="C48" s="3525" t="s">
        <v>373</v>
      </c>
      <c r="D48" s="3524"/>
      <c r="E48" s="3523">
        <f>SUM(E49,E56,E61,E66)</f>
        <v>602500</v>
      </c>
      <c r="F48" s="3520">
        <f>SUM(F49,F56,F61,F66)</f>
        <v>1027800.24</v>
      </c>
      <c r="G48" s="3523"/>
      <c r="H48" s="3522">
        <f>SUM(H49,H56,H61,H66)</f>
        <v>989389</v>
      </c>
      <c r="I48" s="3521">
        <f>SUM(I49,I56,I61,I66)</f>
        <v>958839</v>
      </c>
      <c r="J48" s="3520">
        <f>SUM(J49,J56,J61,J66)</f>
        <v>958839</v>
      </c>
      <c r="K48" s="3519">
        <f>SUM(K49,K56,K61,K66)</f>
        <v>0</v>
      </c>
      <c r="L48" s="3518" t="s">
        <v>1122</v>
      </c>
    </row>
    <row r="49" spans="1:12" s="3510" customFormat="1" ht="47.25" customHeight="1">
      <c r="A49" s="5576"/>
      <c r="B49" s="3516" t="s">
        <v>646</v>
      </c>
      <c r="C49" s="3515" t="s">
        <v>645</v>
      </c>
      <c r="D49" s="3485"/>
      <c r="E49" s="3514">
        <f>SUM(E50:E52)</f>
        <v>400000</v>
      </c>
      <c r="F49" s="3512">
        <f>SUM(F50:F52)</f>
        <v>491633.95</v>
      </c>
      <c r="G49" s="3514"/>
      <c r="H49" s="3513">
        <f>SUM(H50:H55)</f>
        <v>545152</v>
      </c>
      <c r="I49" s="3511">
        <f>SUM(I50:I55)</f>
        <v>521902</v>
      </c>
      <c r="J49" s="3512">
        <f>SUM(J50:J55)</f>
        <v>521902</v>
      </c>
      <c r="K49" s="3511">
        <f>SUM(K50:K55)</f>
        <v>0</v>
      </c>
      <c r="L49" s="5546" t="s">
        <v>1121</v>
      </c>
    </row>
    <row r="50" spans="1:12" s="3459" customFormat="1" ht="14.25" customHeight="1">
      <c r="A50" s="5548"/>
      <c r="B50" s="3509"/>
      <c r="C50" s="5577"/>
      <c r="D50" s="3503" t="s">
        <v>111</v>
      </c>
      <c r="E50" s="3492">
        <v>0</v>
      </c>
      <c r="F50" s="3505">
        <v>36</v>
      </c>
      <c r="G50" s="3494" t="s">
        <v>566</v>
      </c>
      <c r="H50" s="3508">
        <v>427242</v>
      </c>
      <c r="I50" s="3501">
        <f t="shared" ref="I50:I55" si="1">J50+K50</f>
        <v>427242</v>
      </c>
      <c r="J50" s="3507">
        <v>427242</v>
      </c>
      <c r="K50" s="3506"/>
      <c r="L50" s="5546"/>
    </row>
    <row r="51" spans="1:12" s="3459" customFormat="1" ht="15" customHeight="1">
      <c r="A51" s="5548"/>
      <c r="B51" s="3504"/>
      <c r="C51" s="5578"/>
      <c r="D51" s="3503" t="s">
        <v>40</v>
      </c>
      <c r="E51" s="3492">
        <v>400000</v>
      </c>
      <c r="F51" s="3505">
        <v>491597.95</v>
      </c>
      <c r="G51" s="3502" t="s">
        <v>512</v>
      </c>
      <c r="H51" s="3489">
        <v>73443</v>
      </c>
      <c r="I51" s="3501">
        <f t="shared" si="1"/>
        <v>73443</v>
      </c>
      <c r="J51" s="3500">
        <v>73443</v>
      </c>
      <c r="K51" s="3499"/>
      <c r="L51" s="5546"/>
    </row>
    <row r="52" spans="1:12" s="3459" customFormat="1" ht="15" customHeight="1">
      <c r="A52" s="5548"/>
      <c r="B52" s="3504"/>
      <c r="C52" s="5578"/>
      <c r="D52" s="3503"/>
      <c r="E52" s="3492"/>
      <c r="F52" s="3491"/>
      <c r="G52" s="3502" t="s">
        <v>510</v>
      </c>
      <c r="H52" s="3489">
        <v>10467</v>
      </c>
      <c r="I52" s="3501">
        <f t="shared" si="1"/>
        <v>10467</v>
      </c>
      <c r="J52" s="3500">
        <v>10467</v>
      </c>
      <c r="K52" s="3499"/>
      <c r="L52" s="5546"/>
    </row>
    <row r="53" spans="1:12" s="3459" customFormat="1" ht="15" customHeight="1">
      <c r="A53" s="5548"/>
      <c r="B53" s="3504"/>
      <c r="C53" s="3493"/>
      <c r="D53" s="3503"/>
      <c r="E53" s="3492"/>
      <c r="F53" s="3491"/>
      <c r="G53" s="3502" t="s">
        <v>507</v>
      </c>
      <c r="H53" s="3489">
        <v>19000</v>
      </c>
      <c r="I53" s="3501">
        <f t="shared" si="1"/>
        <v>3200</v>
      </c>
      <c r="J53" s="3500">
        <v>3200</v>
      </c>
      <c r="K53" s="3499"/>
      <c r="L53" s="5546"/>
    </row>
    <row r="54" spans="1:12" s="3459" customFormat="1" ht="15" customHeight="1">
      <c r="A54" s="5548"/>
      <c r="B54" s="3504"/>
      <c r="C54" s="3493"/>
      <c r="D54" s="3503"/>
      <c r="E54" s="3492"/>
      <c r="F54" s="3491"/>
      <c r="G54" s="3502" t="s">
        <v>505</v>
      </c>
      <c r="H54" s="3489">
        <v>8700</v>
      </c>
      <c r="I54" s="3501">
        <f t="shared" si="1"/>
        <v>7550</v>
      </c>
      <c r="J54" s="3500">
        <v>7550</v>
      </c>
      <c r="K54" s="3499"/>
      <c r="L54" s="5546"/>
    </row>
    <row r="55" spans="1:12" s="3459" customFormat="1" ht="15" customHeight="1">
      <c r="A55" s="5548"/>
      <c r="B55" s="3504"/>
      <c r="C55" s="3493"/>
      <c r="D55" s="3503"/>
      <c r="E55" s="3492"/>
      <c r="F55" s="3491"/>
      <c r="G55" s="3502" t="s">
        <v>532</v>
      </c>
      <c r="H55" s="3489">
        <v>6300</v>
      </c>
      <c r="I55" s="3501">
        <f t="shared" si="1"/>
        <v>0</v>
      </c>
      <c r="J55" s="3500">
        <v>0</v>
      </c>
      <c r="K55" s="3499"/>
      <c r="L55" s="5557"/>
    </row>
    <row r="56" spans="1:12" s="3468" customFormat="1" ht="44.25" customHeight="1">
      <c r="A56" s="5548"/>
      <c r="B56" s="3487" t="s">
        <v>642</v>
      </c>
      <c r="C56" s="3486" t="s">
        <v>641</v>
      </c>
      <c r="D56" s="3498"/>
      <c r="E56" s="3483">
        <f>SUM(E57:E60)</f>
        <v>101200</v>
      </c>
      <c r="F56" s="3484">
        <f>SUM(F57:F60)</f>
        <v>199039.24000000002</v>
      </c>
      <c r="G56" s="3483"/>
      <c r="H56" s="3482">
        <f>SUM(H57:H60)</f>
        <v>290129</v>
      </c>
      <c r="I56" s="3497">
        <f>SUM(I57:I60)</f>
        <v>287129</v>
      </c>
      <c r="J56" s="3484">
        <f>SUM(J57:J60)</f>
        <v>287129</v>
      </c>
      <c r="K56" s="3497">
        <f>SUM(K57:K60)</f>
        <v>0</v>
      </c>
      <c r="L56" s="5554" t="s">
        <v>1120</v>
      </c>
    </row>
    <row r="57" spans="1:12" s="3488" customFormat="1" ht="32.25" customHeight="1">
      <c r="A57" s="5548"/>
      <c r="B57" s="5552"/>
      <c r="C57" s="5577"/>
      <c r="D57" s="3476" t="s">
        <v>381</v>
      </c>
      <c r="E57" s="3492">
        <v>40000</v>
      </c>
      <c r="F57" s="3491">
        <v>77978.490000000005</v>
      </c>
      <c r="G57" s="3490" t="s">
        <v>566</v>
      </c>
      <c r="H57" s="3489">
        <v>239994</v>
      </c>
      <c r="I57" s="3469">
        <f>J57+K57</f>
        <v>239994</v>
      </c>
      <c r="J57" s="3470">
        <v>239994</v>
      </c>
      <c r="K57" s="3469"/>
      <c r="L57" s="5579"/>
    </row>
    <row r="58" spans="1:12" s="3488" customFormat="1" ht="31.5" customHeight="1">
      <c r="A58" s="5548"/>
      <c r="B58" s="5553"/>
      <c r="C58" s="5578"/>
      <c r="D58" s="3476" t="s">
        <v>383</v>
      </c>
      <c r="E58" s="3492">
        <v>60000</v>
      </c>
      <c r="F58" s="3491">
        <v>111808.89</v>
      </c>
      <c r="G58" s="3490" t="s">
        <v>512</v>
      </c>
      <c r="H58" s="3489">
        <v>41256</v>
      </c>
      <c r="I58" s="3469">
        <f>J58+K58</f>
        <v>41256</v>
      </c>
      <c r="J58" s="3470">
        <v>41256</v>
      </c>
      <c r="K58" s="3469"/>
      <c r="L58" s="5579"/>
    </row>
    <row r="59" spans="1:12" s="3488" customFormat="1" ht="31.5" customHeight="1">
      <c r="A59" s="5548"/>
      <c r="B59" s="5553"/>
      <c r="C59" s="5578"/>
      <c r="D59" s="3476" t="s">
        <v>385</v>
      </c>
      <c r="E59" s="3492">
        <v>1000</v>
      </c>
      <c r="F59" s="3491">
        <v>9156.48</v>
      </c>
      <c r="G59" s="3490" t="s">
        <v>510</v>
      </c>
      <c r="H59" s="3489">
        <v>5879</v>
      </c>
      <c r="I59" s="3469">
        <f>J59+K59</f>
        <v>5879</v>
      </c>
      <c r="J59" s="3470">
        <v>5879</v>
      </c>
      <c r="K59" s="3469"/>
      <c r="L59" s="5579"/>
    </row>
    <row r="60" spans="1:12" s="3488" customFormat="1" ht="31.5" customHeight="1">
      <c r="A60" s="5548"/>
      <c r="B60" s="5553"/>
      <c r="C60" s="5578"/>
      <c r="D60" s="3476" t="s">
        <v>26</v>
      </c>
      <c r="E60" s="3492">
        <v>200</v>
      </c>
      <c r="F60" s="3491">
        <v>95.38</v>
      </c>
      <c r="G60" s="3490" t="s">
        <v>532</v>
      </c>
      <c r="H60" s="3489">
        <v>3000</v>
      </c>
      <c r="I60" s="3469">
        <f>J60+K60</f>
        <v>0</v>
      </c>
      <c r="J60" s="3470">
        <v>0</v>
      </c>
      <c r="K60" s="3469"/>
      <c r="L60" s="5579"/>
    </row>
    <row r="61" spans="1:12" s="3468" customFormat="1" ht="42" customHeight="1">
      <c r="A61" s="5548"/>
      <c r="B61" s="3487" t="s">
        <v>640</v>
      </c>
      <c r="C61" s="3486" t="s">
        <v>639</v>
      </c>
      <c r="D61" s="3485"/>
      <c r="E61" s="3483">
        <f>SUM(E62:E64)</f>
        <v>1300</v>
      </c>
      <c r="F61" s="3484">
        <f>SUM(F62:F64)</f>
        <v>2402.08</v>
      </c>
      <c r="G61" s="3483"/>
      <c r="H61" s="3482">
        <f>SUM(H62:H65)</f>
        <v>2472</v>
      </c>
      <c r="I61" s="3481">
        <f>SUM(I62:I65)</f>
        <v>1172</v>
      </c>
      <c r="J61" s="3480">
        <f>SUM(J62:J65)</f>
        <v>1172</v>
      </c>
      <c r="K61" s="3479">
        <f>SUM(K62:K64)</f>
        <v>0</v>
      </c>
      <c r="L61" s="5554" t="s">
        <v>1119</v>
      </c>
    </row>
    <row r="62" spans="1:12" s="3468" customFormat="1" ht="14.25" customHeight="1">
      <c r="A62" s="5548"/>
      <c r="B62" s="5570"/>
      <c r="C62" s="5572"/>
      <c r="D62" s="3476" t="s">
        <v>383</v>
      </c>
      <c r="E62" s="3475">
        <v>100</v>
      </c>
      <c r="F62" s="3474">
        <v>131.93</v>
      </c>
      <c r="G62" s="3473">
        <v>4010</v>
      </c>
      <c r="H62" s="3472">
        <v>980</v>
      </c>
      <c r="I62" s="3471">
        <f>J62+K62</f>
        <v>980</v>
      </c>
      <c r="J62" s="3470">
        <v>980</v>
      </c>
      <c r="K62" s="3469"/>
      <c r="L62" s="5546"/>
    </row>
    <row r="63" spans="1:12" s="3468" customFormat="1" ht="14.25" customHeight="1">
      <c r="A63" s="5548"/>
      <c r="B63" s="5571"/>
      <c r="C63" s="5573"/>
      <c r="D63" s="3476" t="s">
        <v>40</v>
      </c>
      <c r="E63" s="3475">
        <v>1000</v>
      </c>
      <c r="F63" s="3474">
        <v>1653.22</v>
      </c>
      <c r="G63" s="3473">
        <v>4110</v>
      </c>
      <c r="H63" s="3472">
        <v>168</v>
      </c>
      <c r="I63" s="3471">
        <f>J63+K63</f>
        <v>168</v>
      </c>
      <c r="J63" s="3470">
        <v>168</v>
      </c>
      <c r="K63" s="3469"/>
      <c r="L63" s="5546"/>
    </row>
    <row r="64" spans="1:12" s="3468" customFormat="1" ht="14.25" customHeight="1">
      <c r="A64" s="5548"/>
      <c r="B64" s="5571"/>
      <c r="C64" s="5573"/>
      <c r="D64" s="3476" t="s">
        <v>26</v>
      </c>
      <c r="E64" s="3475">
        <v>200</v>
      </c>
      <c r="F64" s="3474">
        <v>616.92999999999995</v>
      </c>
      <c r="G64" s="3473">
        <v>4120</v>
      </c>
      <c r="H64" s="3472">
        <v>24</v>
      </c>
      <c r="I64" s="3471">
        <f>J64+K64</f>
        <v>24</v>
      </c>
      <c r="J64" s="3470">
        <v>24</v>
      </c>
      <c r="K64" s="3469"/>
      <c r="L64" s="5546"/>
    </row>
    <row r="65" spans="1:12" s="3468" customFormat="1" ht="15">
      <c r="A65" s="5548"/>
      <c r="B65" s="3478"/>
      <c r="C65" s="3477"/>
      <c r="D65" s="3476"/>
      <c r="E65" s="3475"/>
      <c r="F65" s="3474"/>
      <c r="G65" s="3473">
        <v>4700</v>
      </c>
      <c r="H65" s="3472">
        <v>1300</v>
      </c>
      <c r="I65" s="3471">
        <f>J65+K65</f>
        <v>0</v>
      </c>
      <c r="J65" s="3470">
        <v>0</v>
      </c>
      <c r="K65" s="3469"/>
      <c r="L65" s="5557"/>
    </row>
    <row r="66" spans="1:12" s="3468" customFormat="1" ht="30">
      <c r="A66" s="5548"/>
      <c r="B66" s="3487" t="s">
        <v>637</v>
      </c>
      <c r="C66" s="3486" t="s">
        <v>390</v>
      </c>
      <c r="D66" s="3485"/>
      <c r="E66" s="3483">
        <f>SUM(E67:E70)</f>
        <v>100000</v>
      </c>
      <c r="F66" s="3484">
        <f>SUM(F67:F70)</f>
        <v>334724.96999999997</v>
      </c>
      <c r="G66" s="3483"/>
      <c r="H66" s="3482">
        <f>SUM(H67:H70)</f>
        <v>151636</v>
      </c>
      <c r="I66" s="3481">
        <f>SUM(I67:I70)</f>
        <v>148636</v>
      </c>
      <c r="J66" s="3480">
        <f>SUM(J67:J70)</f>
        <v>148636</v>
      </c>
      <c r="K66" s="3479">
        <f>SUM(K67:K70)</f>
        <v>0</v>
      </c>
      <c r="L66" s="5554" t="s">
        <v>1118</v>
      </c>
    </row>
    <row r="67" spans="1:12" s="3468" customFormat="1">
      <c r="A67" s="5548"/>
      <c r="B67" s="5570"/>
      <c r="C67" s="5572"/>
      <c r="D67" s="3476" t="s">
        <v>40</v>
      </c>
      <c r="E67" s="3475">
        <v>100000</v>
      </c>
      <c r="F67" s="3474">
        <v>334724.96999999997</v>
      </c>
      <c r="G67" s="3473">
        <v>4010</v>
      </c>
      <c r="H67" s="3472">
        <v>124236</v>
      </c>
      <c r="I67" s="3471">
        <f>J67+K67</f>
        <v>124236</v>
      </c>
      <c r="J67" s="3470">
        <v>124236</v>
      </c>
      <c r="K67" s="3469"/>
      <c r="L67" s="5546"/>
    </row>
    <row r="68" spans="1:12" s="3468" customFormat="1">
      <c r="A68" s="5548"/>
      <c r="B68" s="5571"/>
      <c r="C68" s="5573"/>
      <c r="D68" s="3476"/>
      <c r="E68" s="3475"/>
      <c r="F68" s="3474"/>
      <c r="G68" s="3473">
        <v>4110</v>
      </c>
      <c r="H68" s="3472">
        <v>21356</v>
      </c>
      <c r="I68" s="3471">
        <f>J68+K68</f>
        <v>21356</v>
      </c>
      <c r="J68" s="3470">
        <v>21356</v>
      </c>
      <c r="K68" s="3469"/>
      <c r="L68" s="5546"/>
    </row>
    <row r="69" spans="1:12" s="3468" customFormat="1">
      <c r="A69" s="5548"/>
      <c r="B69" s="5571"/>
      <c r="C69" s="5573"/>
      <c r="D69" s="3476"/>
      <c r="E69" s="3475"/>
      <c r="F69" s="3474"/>
      <c r="G69" s="3473">
        <v>4120</v>
      </c>
      <c r="H69" s="3472">
        <v>3044</v>
      </c>
      <c r="I69" s="3471">
        <f>J69+K69</f>
        <v>3044</v>
      </c>
      <c r="J69" s="3470">
        <v>3044</v>
      </c>
      <c r="K69" s="3469"/>
      <c r="L69" s="5546"/>
    </row>
    <row r="70" spans="1:12" s="3468" customFormat="1" ht="15" thickBot="1">
      <c r="A70" s="5548"/>
      <c r="B70" s="5571"/>
      <c r="C70" s="5573"/>
      <c r="D70" s="3476"/>
      <c r="E70" s="3475"/>
      <c r="F70" s="3474"/>
      <c r="G70" s="3473">
        <v>4700</v>
      </c>
      <c r="H70" s="3472">
        <v>3000</v>
      </c>
      <c r="I70" s="3471">
        <f>J70+K70</f>
        <v>0</v>
      </c>
      <c r="J70" s="3470">
        <v>0</v>
      </c>
      <c r="K70" s="3469"/>
      <c r="L70" s="5546"/>
    </row>
    <row r="71" spans="1:12" s="3459" customFormat="1" ht="30.75" customHeight="1" thickBot="1">
      <c r="A71" s="5574" t="s">
        <v>1117</v>
      </c>
      <c r="B71" s="5574"/>
      <c r="C71" s="5575"/>
      <c r="D71" s="3467"/>
      <c r="E71" s="3465">
        <f>SUM(E48,E16,E42,E28,E31,E25,E7)</f>
        <v>20700000</v>
      </c>
      <c r="F71" s="3464">
        <f>SUM(F48,F16,F42,F28,F31,F25,F7)</f>
        <v>30031894.5</v>
      </c>
      <c r="G71" s="3466"/>
      <c r="H71" s="3465">
        <f>SUM(H48,H16,H42,H28,H31,H25,H7)</f>
        <v>128310669</v>
      </c>
      <c r="I71" s="3464">
        <f>SUM(I48,I16,I42,I28,I31,I25,I7)</f>
        <v>120539057.31</v>
      </c>
      <c r="J71" s="3464">
        <f>SUM(J48,J16,J42,J28,J31,J25,J7)</f>
        <v>10981412.219999999</v>
      </c>
      <c r="K71" s="3464">
        <f>SUM(K48,K16,K42,K28,K31,K25,K7)</f>
        <v>109557645.08999999</v>
      </c>
      <c r="L71" s="3463"/>
    </row>
    <row r="72" spans="1:12" s="3459" customFormat="1">
      <c r="A72" s="3462"/>
      <c r="B72" s="3462"/>
      <c r="C72" s="3461"/>
      <c r="D72" s="3461"/>
      <c r="E72" s="3460"/>
      <c r="F72" s="3460"/>
      <c r="G72" s="3460"/>
      <c r="H72" s="3460"/>
      <c r="I72" s="3460"/>
      <c r="J72" s="3460"/>
      <c r="K72" s="3460"/>
      <c r="L72" s="3460"/>
    </row>
    <row r="73" spans="1:12">
      <c r="I73" s="3458"/>
    </row>
    <row r="74" spans="1:12">
      <c r="F74" s="3458"/>
      <c r="H74" s="3457"/>
      <c r="I74" s="3457"/>
      <c r="J74" s="3457"/>
      <c r="K74" s="3457"/>
    </row>
    <row r="75" spans="1:12">
      <c r="I75" s="3457"/>
      <c r="K75" s="3457"/>
    </row>
    <row r="76" spans="1:12">
      <c r="L76" s="3455"/>
    </row>
    <row r="79" spans="1:12">
      <c r="J79" s="3457"/>
    </row>
  </sheetData>
  <mergeCells count="44">
    <mergeCell ref="B67:B70"/>
    <mergeCell ref="C67:C70"/>
    <mergeCell ref="A71:C71"/>
    <mergeCell ref="A49:A70"/>
    <mergeCell ref="L49:L55"/>
    <mergeCell ref="C50:C52"/>
    <mergeCell ref="L56:L60"/>
    <mergeCell ref="B57:B60"/>
    <mergeCell ref="C57:C60"/>
    <mergeCell ref="L61:L65"/>
    <mergeCell ref="B62:B64"/>
    <mergeCell ref="C62:C64"/>
    <mergeCell ref="L66:L70"/>
    <mergeCell ref="C44:C45"/>
    <mergeCell ref="L16:L20"/>
    <mergeCell ref="A21:A22"/>
    <mergeCell ref="L21:L24"/>
    <mergeCell ref="A23:A24"/>
    <mergeCell ref="A29:A30"/>
    <mergeCell ref="L34:L44"/>
    <mergeCell ref="B37:B40"/>
    <mergeCell ref="C37:C40"/>
    <mergeCell ref="A43:A47"/>
    <mergeCell ref="B44:B45"/>
    <mergeCell ref="L28:L33"/>
    <mergeCell ref="L7:L15"/>
    <mergeCell ref="L25:L27"/>
    <mergeCell ref="A26:A27"/>
    <mergeCell ref="H5:H6"/>
    <mergeCell ref="I5:I6"/>
    <mergeCell ref="J5:K5"/>
    <mergeCell ref="A8:A15"/>
    <mergeCell ref="B9:B15"/>
    <mergeCell ref="C9:C15"/>
    <mergeCell ref="A2:L2"/>
    <mergeCell ref="A3:B3"/>
    <mergeCell ref="A4:A6"/>
    <mergeCell ref="B4:B6"/>
    <mergeCell ref="C4:C6"/>
    <mergeCell ref="D4:D6"/>
    <mergeCell ref="E4:F5"/>
    <mergeCell ref="G4:G6"/>
    <mergeCell ref="H4:K4"/>
    <mergeCell ref="L4:L6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headerFooter>
    <oddFooter>Strona &amp;P z &amp;N</oddFooter>
  </headerFooter>
  <rowBreaks count="1" manualBreakCount="1">
    <brk id="3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57"/>
  <sheetViews>
    <sheetView view="pageBreakPreview" zoomScale="70" zoomScaleNormal="100" zoomScaleSheetLayoutView="70" zoomScalePageLayoutView="50" workbookViewId="0">
      <pane xSplit="8" ySplit="6" topLeftCell="I7" activePane="bottomRight" state="frozen"/>
      <selection activeCell="C749" sqref="C749"/>
      <selection pane="topRight" activeCell="C749" sqref="C749"/>
      <selection pane="bottomLeft" activeCell="C749" sqref="C749"/>
      <selection pane="bottomRight" activeCell="A2" sqref="A2:L2"/>
    </sheetView>
  </sheetViews>
  <sheetFormatPr defaultRowHeight="14.25"/>
  <cols>
    <col min="1" max="1" width="7.42578125" style="3674" customWidth="1"/>
    <col min="2" max="2" width="9.85546875" style="3674" customWidth="1"/>
    <col min="3" max="3" width="32.5703125" style="3673" customWidth="1"/>
    <col min="4" max="4" width="10.28515625" style="3673" customWidth="1"/>
    <col min="5" max="5" width="14.42578125" style="3672" customWidth="1"/>
    <col min="6" max="6" width="17.7109375" style="3672" customWidth="1"/>
    <col min="7" max="7" width="10.5703125" style="3672" customWidth="1"/>
    <col min="8" max="8" width="14.42578125" style="3672" customWidth="1"/>
    <col min="9" max="9" width="17.42578125" style="3672" customWidth="1"/>
    <col min="10" max="10" width="17.5703125" style="3672" customWidth="1"/>
    <col min="11" max="11" width="18" style="3672" customWidth="1"/>
    <col min="12" max="12" width="53.7109375" style="3671" customWidth="1"/>
    <col min="13" max="13" width="10.7109375" style="3453" bestFit="1" customWidth="1"/>
    <col min="14" max="14" width="11.5703125" style="3453" bestFit="1" customWidth="1"/>
    <col min="15" max="15" width="10.85546875" style="3453" customWidth="1"/>
    <col min="16" max="16384" width="9.140625" style="3453"/>
  </cols>
  <sheetData>
    <row r="1" spans="1:15" ht="23.25" customHeight="1">
      <c r="A1" s="5618"/>
      <c r="B1" s="5618"/>
      <c r="C1" s="5618"/>
      <c r="D1" s="5618"/>
      <c r="E1" s="5618"/>
      <c r="F1" s="5618"/>
      <c r="G1" s="5618"/>
      <c r="H1" s="5618"/>
      <c r="I1" s="5618"/>
      <c r="J1" s="5618"/>
      <c r="K1" s="5618"/>
      <c r="L1" s="5618"/>
    </row>
    <row r="2" spans="1:15" ht="45" customHeight="1">
      <c r="A2" s="5528" t="s">
        <v>1160</v>
      </c>
      <c r="B2" s="5528"/>
      <c r="C2" s="5528"/>
      <c r="D2" s="5528"/>
      <c r="E2" s="5528"/>
      <c r="F2" s="5528"/>
      <c r="G2" s="5528"/>
      <c r="H2" s="5528"/>
      <c r="I2" s="5528"/>
      <c r="J2" s="5528"/>
      <c r="K2" s="5528"/>
      <c r="L2" s="5528"/>
    </row>
    <row r="3" spans="1:15" ht="27" customHeight="1" thickBot="1">
      <c r="A3" s="5529"/>
      <c r="B3" s="5529"/>
      <c r="C3" s="3670"/>
      <c r="D3" s="3670"/>
      <c r="E3" s="3670"/>
      <c r="F3" s="3670"/>
      <c r="G3" s="3670"/>
      <c r="H3" s="3670"/>
      <c r="I3" s="3670"/>
      <c r="J3" s="3670"/>
      <c r="K3" s="3670"/>
      <c r="L3" s="3669" t="s">
        <v>1</v>
      </c>
    </row>
    <row r="4" spans="1:15" ht="15.75" customHeight="1" thickBot="1">
      <c r="A4" s="5544" t="s">
        <v>2</v>
      </c>
      <c r="B4" s="5619" t="s">
        <v>1085</v>
      </c>
      <c r="C4" s="5534" t="s">
        <v>1093</v>
      </c>
      <c r="D4" s="5542" t="s">
        <v>5</v>
      </c>
      <c r="E4" s="5543" t="s">
        <v>1159</v>
      </c>
      <c r="F4" s="5530"/>
      <c r="G4" s="5542" t="s">
        <v>5</v>
      </c>
      <c r="H4" s="5543" t="s">
        <v>1139</v>
      </c>
      <c r="I4" s="5542"/>
      <c r="J4" s="5542"/>
      <c r="K4" s="5643"/>
      <c r="L4" s="5544" t="s">
        <v>1158</v>
      </c>
    </row>
    <row r="5" spans="1:15" ht="24.75" customHeight="1" thickBot="1">
      <c r="A5" s="5544"/>
      <c r="B5" s="5620"/>
      <c r="C5" s="5535"/>
      <c r="D5" s="5542"/>
      <c r="E5" s="5621"/>
      <c r="F5" s="5530"/>
      <c r="G5" s="5542"/>
      <c r="H5" s="5537" t="s">
        <v>1136</v>
      </c>
      <c r="I5" s="5542" t="s">
        <v>1135</v>
      </c>
      <c r="J5" s="5543" t="s">
        <v>1137</v>
      </c>
      <c r="K5" s="5643"/>
      <c r="L5" s="5544"/>
    </row>
    <row r="6" spans="1:15" ht="51.75" customHeight="1" thickBot="1">
      <c r="A6" s="5544"/>
      <c r="B6" s="5540"/>
      <c r="C6" s="5536"/>
      <c r="D6" s="5542"/>
      <c r="E6" s="3666" t="s">
        <v>1136</v>
      </c>
      <c r="F6" s="3667" t="s">
        <v>1135</v>
      </c>
      <c r="G6" s="5542"/>
      <c r="H6" s="5537"/>
      <c r="I6" s="5542"/>
      <c r="J6" s="3668" t="s">
        <v>1087</v>
      </c>
      <c r="K6" s="3845" t="s">
        <v>1086</v>
      </c>
      <c r="L6" s="5544"/>
    </row>
    <row r="7" spans="1:15" ht="24" customHeight="1" thickBot="1">
      <c r="A7" s="3752" t="s">
        <v>1064</v>
      </c>
      <c r="B7" s="3781"/>
      <c r="C7" s="3780" t="s">
        <v>1157</v>
      </c>
      <c r="D7" s="3779"/>
      <c r="E7" s="3747">
        <f>SUM(E8,E11,E16,E22)</f>
        <v>35152536</v>
      </c>
      <c r="F7" s="3744">
        <f>SUM(F8,F11,F16,F22)</f>
        <v>33121885.439999998</v>
      </c>
      <c r="G7" s="3747"/>
      <c r="H7" s="3747">
        <f>SUM(H8,H11,H16,H22)</f>
        <v>35152536</v>
      </c>
      <c r="I7" s="3744">
        <f>SUM(I8,I11,I16,I22)</f>
        <v>33121885.439999998</v>
      </c>
      <c r="J7" s="3744">
        <f>SUM(J8,J11,J16,J22)</f>
        <v>7770200.3599999994</v>
      </c>
      <c r="K7" s="3744">
        <f>SUM(K8,K11,K16,K22)</f>
        <v>25351685.079999998</v>
      </c>
      <c r="L7" s="3778"/>
      <c r="M7" s="3844"/>
    </row>
    <row r="8" spans="1:15" s="3764" customFormat="1" ht="38.1" customHeight="1" thickBot="1">
      <c r="A8" s="5644"/>
      <c r="B8" s="3742" t="s">
        <v>1062</v>
      </c>
      <c r="C8" s="3769" t="s">
        <v>83</v>
      </c>
      <c r="D8" s="3740"/>
      <c r="E8" s="3833">
        <f>SUM(E9:E10)</f>
        <v>4668024</v>
      </c>
      <c r="F8" s="3832">
        <f>SUM(F9:F10)</f>
        <v>4666248.18</v>
      </c>
      <c r="G8" s="3833"/>
      <c r="H8" s="3833">
        <f>SUM(H9:H10)</f>
        <v>4668024</v>
      </c>
      <c r="I8" s="3832">
        <f>SUM(I9:I10)</f>
        <v>4666248.18</v>
      </c>
      <c r="J8" s="3843">
        <f>SUM(J9:J10)</f>
        <v>4666248.18</v>
      </c>
      <c r="K8" s="3832">
        <f>SUM(K9:K10)</f>
        <v>0</v>
      </c>
      <c r="L8" s="3765"/>
      <c r="N8" s="3819"/>
    </row>
    <row r="9" spans="1:15" s="3764" customFormat="1" ht="80.25" customHeight="1">
      <c r="A9" s="5645"/>
      <c r="B9" s="5585"/>
      <c r="C9" s="5647"/>
      <c r="D9" s="3840" t="s">
        <v>88</v>
      </c>
      <c r="E9" s="3842">
        <v>63699</v>
      </c>
      <c r="F9" s="3841">
        <v>61923.18</v>
      </c>
      <c r="G9" s="3840" t="s">
        <v>961</v>
      </c>
      <c r="H9" s="3839">
        <v>63699</v>
      </c>
      <c r="I9" s="3829">
        <f>J9</f>
        <v>61923.18</v>
      </c>
      <c r="J9" s="3838">
        <v>61923.18</v>
      </c>
      <c r="K9" s="3837">
        <v>0</v>
      </c>
      <c r="L9" s="3836" t="s">
        <v>1156</v>
      </c>
      <c r="O9" s="3819"/>
    </row>
    <row r="10" spans="1:15" s="3764" customFormat="1" ht="90.75" customHeight="1" thickBot="1">
      <c r="A10" s="5645"/>
      <c r="B10" s="5586"/>
      <c r="C10" s="5648"/>
      <c r="D10" s="3494" t="s">
        <v>90</v>
      </c>
      <c r="E10" s="3636">
        <v>4604325</v>
      </c>
      <c r="F10" s="3635">
        <v>4604325</v>
      </c>
      <c r="G10" s="3494" t="s">
        <v>961</v>
      </c>
      <c r="H10" s="3636">
        <v>4604325</v>
      </c>
      <c r="I10" s="3759">
        <f>J10</f>
        <v>4604325</v>
      </c>
      <c r="J10" s="3635">
        <v>4604325</v>
      </c>
      <c r="K10" s="3506">
        <v>0</v>
      </c>
      <c r="L10" s="3834" t="s">
        <v>1155</v>
      </c>
      <c r="O10" s="3819"/>
    </row>
    <row r="11" spans="1:15" s="3764" customFormat="1" ht="24" customHeight="1" thickBot="1">
      <c r="A11" s="5645"/>
      <c r="B11" s="3742" t="s">
        <v>1060</v>
      </c>
      <c r="C11" s="3769" t="s">
        <v>96</v>
      </c>
      <c r="D11" s="3740"/>
      <c r="E11" s="3833">
        <f>SUM(E12:E12)</f>
        <v>6208110</v>
      </c>
      <c r="F11" s="3832">
        <f>SUM(F12:F12)</f>
        <v>6208110</v>
      </c>
      <c r="G11" s="3833"/>
      <c r="H11" s="3833">
        <f>SUM(H12:H15)</f>
        <v>6208110</v>
      </c>
      <c r="I11" s="3832">
        <f>SUM(I12:I15)</f>
        <v>6208110</v>
      </c>
      <c r="J11" s="3832">
        <f>SUM(J12:J15)</f>
        <v>0</v>
      </c>
      <c r="K11" s="3832">
        <f>SUM(K12:K15)</f>
        <v>6208110</v>
      </c>
      <c r="L11" s="3765"/>
      <c r="N11" s="3819"/>
    </row>
    <row r="12" spans="1:15" s="3764" customFormat="1" ht="27.75" customHeight="1">
      <c r="A12" s="5645"/>
      <c r="B12" s="5628"/>
      <c r="C12" s="5625"/>
      <c r="D12" s="5585" t="s">
        <v>485</v>
      </c>
      <c r="E12" s="5634">
        <v>6208110</v>
      </c>
      <c r="F12" s="5631">
        <v>6208110</v>
      </c>
      <c r="G12" s="3831">
        <v>6050</v>
      </c>
      <c r="H12" s="3830">
        <v>1558622</v>
      </c>
      <c r="I12" s="3829">
        <f>J12+K12</f>
        <v>1558622</v>
      </c>
      <c r="J12" s="3828">
        <v>0</v>
      </c>
      <c r="K12" s="3827">
        <v>1558622</v>
      </c>
      <c r="L12" s="5622" t="s">
        <v>1154</v>
      </c>
      <c r="N12" s="3819"/>
    </row>
    <row r="13" spans="1:15" s="3764" customFormat="1" ht="27.75" customHeight="1">
      <c r="A13" s="5645"/>
      <c r="B13" s="5629"/>
      <c r="C13" s="5626"/>
      <c r="D13" s="5553"/>
      <c r="E13" s="5635"/>
      <c r="F13" s="5632"/>
      <c r="G13" s="3826">
        <v>6059</v>
      </c>
      <c r="H13" s="3825">
        <v>2400000</v>
      </c>
      <c r="I13" s="3824">
        <f>J13+K13</f>
        <v>2400000</v>
      </c>
      <c r="J13" s="3823">
        <v>0</v>
      </c>
      <c r="K13" s="3822">
        <v>2400000</v>
      </c>
      <c r="L13" s="5623"/>
      <c r="N13" s="3819"/>
    </row>
    <row r="14" spans="1:15" s="3764" customFormat="1" ht="27.75" customHeight="1">
      <c r="A14" s="5645"/>
      <c r="B14" s="5629"/>
      <c r="C14" s="5626"/>
      <c r="D14" s="5553"/>
      <c r="E14" s="5635"/>
      <c r="F14" s="5632"/>
      <c r="G14" s="3826">
        <v>6060</v>
      </c>
      <c r="H14" s="3825">
        <v>1453582</v>
      </c>
      <c r="I14" s="3824">
        <f>J14+K14</f>
        <v>1453582</v>
      </c>
      <c r="J14" s="3823">
        <v>0</v>
      </c>
      <c r="K14" s="3822">
        <v>1453582</v>
      </c>
      <c r="L14" s="5623"/>
      <c r="N14" s="3819"/>
    </row>
    <row r="15" spans="1:15" s="3764" customFormat="1" ht="27.75" customHeight="1" thickBot="1">
      <c r="A15" s="5645"/>
      <c r="B15" s="5630"/>
      <c r="C15" s="5627"/>
      <c r="D15" s="5586"/>
      <c r="E15" s="5636"/>
      <c r="F15" s="5633"/>
      <c r="G15" s="3821" t="s">
        <v>669</v>
      </c>
      <c r="H15" s="3636">
        <v>795906</v>
      </c>
      <c r="I15" s="3759">
        <f>J15+K15</f>
        <v>795906</v>
      </c>
      <c r="J15" s="3732">
        <v>0</v>
      </c>
      <c r="K15" s="3820">
        <v>795906</v>
      </c>
      <c r="L15" s="5624"/>
      <c r="O15" s="3819"/>
    </row>
    <row r="16" spans="1:15" s="3796" customFormat="1" ht="24" customHeight="1" thickBot="1">
      <c r="A16" s="5645"/>
      <c r="B16" s="3708" t="s">
        <v>1051</v>
      </c>
      <c r="C16" s="3818" t="s">
        <v>109</v>
      </c>
      <c r="D16" s="3817"/>
      <c r="E16" s="3816">
        <f>SUM(E17:E21)</f>
        <v>24276402</v>
      </c>
      <c r="F16" s="3813">
        <f>SUM(F17:F21)</f>
        <v>22247527.259999998</v>
      </c>
      <c r="G16" s="3816"/>
      <c r="H16" s="3816">
        <f>SUM(H17:H21)</f>
        <v>24276402</v>
      </c>
      <c r="I16" s="3815">
        <f>SUM(I17:I21)</f>
        <v>22247527.259999998</v>
      </c>
      <c r="J16" s="3814">
        <f>SUM(J17:J21)</f>
        <v>3103952.18</v>
      </c>
      <c r="K16" s="3813">
        <f>SUM(K17:K21)</f>
        <v>19143575.079999998</v>
      </c>
      <c r="L16" s="3812"/>
      <c r="O16" s="3802"/>
    </row>
    <row r="17" spans="1:15" s="3796" customFormat="1" ht="129.75" customHeight="1" thickBot="1">
      <c r="A17" s="5646"/>
      <c r="B17" s="3811"/>
      <c r="C17" s="3810"/>
      <c r="D17" s="3807" t="s">
        <v>90</v>
      </c>
      <c r="E17" s="3809">
        <v>3105424</v>
      </c>
      <c r="F17" s="3808">
        <v>3103952.18</v>
      </c>
      <c r="G17" s="3807" t="s">
        <v>552</v>
      </c>
      <c r="H17" s="3806">
        <f>2380499+724925</f>
        <v>3105424</v>
      </c>
      <c r="I17" s="3531">
        <f>J17+K17</f>
        <v>3103952.18</v>
      </c>
      <c r="J17" s="3805">
        <f>2379028.77+724923.41</f>
        <v>3103952.18</v>
      </c>
      <c r="K17" s="3804"/>
      <c r="L17" s="3803" t="s">
        <v>1153</v>
      </c>
      <c r="O17" s="3802"/>
    </row>
    <row r="18" spans="1:15" s="3764" customFormat="1" ht="84.75" customHeight="1">
      <c r="A18" s="3801"/>
      <c r="B18" s="5587" t="s">
        <v>1051</v>
      </c>
      <c r="C18" s="3800"/>
      <c r="D18" s="5587" t="s">
        <v>485</v>
      </c>
      <c r="E18" s="5589">
        <v>21170978</v>
      </c>
      <c r="F18" s="5592">
        <v>19143575.079999998</v>
      </c>
      <c r="G18" s="5587" t="s">
        <v>579</v>
      </c>
      <c r="H18" s="5637">
        <v>21170978</v>
      </c>
      <c r="I18" s="5640">
        <f>J18+K18</f>
        <v>19143575.079999998</v>
      </c>
      <c r="J18" s="3799"/>
      <c r="K18" s="5640">
        <v>19143575.079999998</v>
      </c>
      <c r="L18" s="5615" t="s">
        <v>1152</v>
      </c>
      <c r="M18" s="3510"/>
    </row>
    <row r="19" spans="1:15" s="3796" customFormat="1" ht="316.5" customHeight="1">
      <c r="A19" s="3791"/>
      <c r="B19" s="5563"/>
      <c r="C19" s="3798"/>
      <c r="D19" s="5563"/>
      <c r="E19" s="5590"/>
      <c r="F19" s="5593"/>
      <c r="G19" s="5563"/>
      <c r="H19" s="5638"/>
      <c r="I19" s="5641"/>
      <c r="J19" s="3797"/>
      <c r="K19" s="5641"/>
      <c r="L19" s="5616"/>
    </row>
    <row r="20" spans="1:15" s="3764" customFormat="1" ht="69.75" customHeight="1" thickBot="1">
      <c r="A20" s="3784"/>
      <c r="B20" s="5588"/>
      <c r="C20" s="3794"/>
      <c r="D20" s="5588"/>
      <c r="E20" s="5591"/>
      <c r="F20" s="5594"/>
      <c r="G20" s="5588"/>
      <c r="H20" s="5639"/>
      <c r="I20" s="5642"/>
      <c r="J20" s="3795"/>
      <c r="K20" s="5642"/>
      <c r="L20" s="5617"/>
      <c r="M20" s="3510"/>
    </row>
    <row r="21" spans="1:15" s="3764" customFormat="1" ht="399" customHeight="1" thickBot="1">
      <c r="A21" s="3791"/>
      <c r="B21" s="3793" t="s">
        <v>1151</v>
      </c>
      <c r="C21" s="3794"/>
      <c r="D21" s="3793" t="s">
        <v>1151</v>
      </c>
      <c r="E21" s="3793" t="s">
        <v>1151</v>
      </c>
      <c r="F21" s="3793" t="s">
        <v>1151</v>
      </c>
      <c r="G21" s="3793" t="s">
        <v>1151</v>
      </c>
      <c r="H21" s="3793" t="s">
        <v>1151</v>
      </c>
      <c r="I21" s="3793" t="s">
        <v>1151</v>
      </c>
      <c r="J21" s="3793" t="s">
        <v>1151</v>
      </c>
      <c r="K21" s="3793" t="s">
        <v>1151</v>
      </c>
      <c r="L21" s="3792" t="s">
        <v>1150</v>
      </c>
      <c r="M21" s="3510"/>
    </row>
    <row r="22" spans="1:15" s="3764" customFormat="1" ht="35.25" hidden="1" customHeight="1" thickBot="1">
      <c r="A22" s="3791"/>
      <c r="B22" s="3710" t="s">
        <v>1035</v>
      </c>
      <c r="C22" s="3790" t="s">
        <v>783</v>
      </c>
      <c r="D22" s="3708"/>
      <c r="E22" s="3789">
        <f>SUM(E23)</f>
        <v>0</v>
      </c>
      <c r="F22" s="3703">
        <f>SUM(F23)</f>
        <v>0</v>
      </c>
      <c r="G22" s="3708"/>
      <c r="H22" s="3705">
        <f>SUM(H23)</f>
        <v>0</v>
      </c>
      <c r="I22" s="3788">
        <f>SUM(J22:K22)</f>
        <v>0</v>
      </c>
      <c r="J22" s="3787">
        <f>SUM(J23)</f>
        <v>0</v>
      </c>
      <c r="K22" s="3786">
        <f>SUM(K23)</f>
        <v>0</v>
      </c>
      <c r="L22" s="3785"/>
      <c r="M22" s="3510"/>
    </row>
    <row r="23" spans="1:15" s="3764" customFormat="1" ht="55.5" hidden="1" customHeight="1" thickBot="1">
      <c r="A23" s="3784"/>
      <c r="B23" s="3536"/>
      <c r="C23" s="3537"/>
      <c r="D23" s="3533" t="s">
        <v>90</v>
      </c>
      <c r="E23" s="3535"/>
      <c r="F23" s="3534"/>
      <c r="G23" s="3533" t="s">
        <v>552</v>
      </c>
      <c r="H23" s="3783"/>
      <c r="I23" s="3531"/>
      <c r="J23" s="3530"/>
      <c r="K23" s="3529"/>
      <c r="L23" s="3782"/>
      <c r="M23" s="3510"/>
    </row>
    <row r="24" spans="1:15" ht="39.75" customHeight="1" thickBot="1">
      <c r="A24" s="3752" t="s">
        <v>985</v>
      </c>
      <c r="B24" s="3781"/>
      <c r="C24" s="3780" t="s">
        <v>184</v>
      </c>
      <c r="D24" s="3779"/>
      <c r="E24" s="3747">
        <f>SUM(E25)</f>
        <v>50000</v>
      </c>
      <c r="F24" s="3745">
        <f>SUM(F25)</f>
        <v>50000</v>
      </c>
      <c r="G24" s="3747"/>
      <c r="H24" s="3746">
        <f>SUM(H25)</f>
        <v>50000</v>
      </c>
      <c r="I24" s="3744">
        <f>SUM(I25)</f>
        <v>50000</v>
      </c>
      <c r="J24" s="3745">
        <f>SUM(J25)</f>
        <v>50000</v>
      </c>
      <c r="K24" s="3744">
        <f>SUM(K25)</f>
        <v>0</v>
      </c>
      <c r="L24" s="3778"/>
    </row>
    <row r="25" spans="1:15" s="3764" customFormat="1" ht="30" customHeight="1" thickBot="1">
      <c r="A25" s="5600"/>
      <c r="B25" s="3742" t="s">
        <v>964</v>
      </c>
      <c r="C25" s="3769" t="s">
        <v>49</v>
      </c>
      <c r="D25" s="3740"/>
      <c r="E25" s="3768">
        <f>SUM(E26)</f>
        <v>50000</v>
      </c>
      <c r="F25" s="3777">
        <f>SUM(F26)</f>
        <v>50000</v>
      </c>
      <c r="G25" s="3740"/>
      <c r="H25" s="3776">
        <f>SUM(H26)</f>
        <v>50000</v>
      </c>
      <c r="I25" s="3775">
        <f>SUM(J25:K25)</f>
        <v>50000</v>
      </c>
      <c r="J25" s="3774">
        <f>SUM(J26)</f>
        <v>50000</v>
      </c>
      <c r="K25" s="3737">
        <f>SUM(K26)</f>
        <v>0</v>
      </c>
      <c r="L25" s="3765"/>
    </row>
    <row r="26" spans="1:15" ht="69" customHeight="1" thickBot="1">
      <c r="A26" s="5601"/>
      <c r="B26" s="3637"/>
      <c r="C26" s="3773"/>
      <c r="D26" s="3494" t="s">
        <v>90</v>
      </c>
      <c r="E26" s="3636">
        <v>50000</v>
      </c>
      <c r="F26" s="3635">
        <v>50000</v>
      </c>
      <c r="G26" s="3494" t="s">
        <v>505</v>
      </c>
      <c r="H26" s="3772">
        <v>50000</v>
      </c>
      <c r="I26" s="3759">
        <f>SUM(J26:K26)</f>
        <v>50000</v>
      </c>
      <c r="J26" s="3507">
        <v>50000</v>
      </c>
      <c r="K26" s="3506"/>
      <c r="L26" s="3771" t="s">
        <v>1149</v>
      </c>
      <c r="M26" s="3459"/>
      <c r="N26" s="3756"/>
    </row>
    <row r="27" spans="1:15" ht="50.25" customHeight="1" thickBot="1">
      <c r="A27" s="3752" t="s">
        <v>949</v>
      </c>
      <c r="B27" s="3751"/>
      <c r="C27" s="3750" t="s">
        <v>1148</v>
      </c>
      <c r="D27" s="3749"/>
      <c r="E27" s="3747">
        <f>E28</f>
        <v>6000</v>
      </c>
      <c r="F27" s="3744">
        <f>F28</f>
        <v>6000</v>
      </c>
      <c r="G27" s="3747"/>
      <c r="H27" s="3747">
        <f t="shared" ref="H27:K28" si="0">H28</f>
        <v>6000</v>
      </c>
      <c r="I27" s="3744">
        <f t="shared" si="0"/>
        <v>6000</v>
      </c>
      <c r="J27" s="3770">
        <f t="shared" si="0"/>
        <v>6000</v>
      </c>
      <c r="K27" s="3744">
        <f t="shared" si="0"/>
        <v>0</v>
      </c>
      <c r="L27" s="3755"/>
    </row>
    <row r="28" spans="1:15" s="3764" customFormat="1" ht="31.5" customHeight="1" thickBot="1">
      <c r="A28" s="5602"/>
      <c r="B28" s="3742" t="s">
        <v>932</v>
      </c>
      <c r="C28" s="3769" t="s">
        <v>225</v>
      </c>
      <c r="D28" s="3740"/>
      <c r="E28" s="3768">
        <f>E29</f>
        <v>6000</v>
      </c>
      <c r="F28" s="3766">
        <f>F29</f>
        <v>6000</v>
      </c>
      <c r="G28" s="3768"/>
      <c r="H28" s="3768">
        <f t="shared" si="0"/>
        <v>6000</v>
      </c>
      <c r="I28" s="3766">
        <f t="shared" si="0"/>
        <v>6000</v>
      </c>
      <c r="J28" s="3767">
        <f t="shared" si="0"/>
        <v>6000</v>
      </c>
      <c r="K28" s="3766">
        <f t="shared" si="0"/>
        <v>0</v>
      </c>
      <c r="L28" s="3765"/>
    </row>
    <row r="29" spans="1:15" ht="72.75" customHeight="1" thickBot="1">
      <c r="A29" s="5603"/>
      <c r="B29" s="3763"/>
      <c r="C29" s="3762"/>
      <c r="D29" s="3734" t="s">
        <v>1057</v>
      </c>
      <c r="E29" s="3733">
        <v>6000</v>
      </c>
      <c r="F29" s="3761">
        <v>6000</v>
      </c>
      <c r="G29" s="3734" t="s">
        <v>613</v>
      </c>
      <c r="H29" s="3760">
        <v>6000</v>
      </c>
      <c r="I29" s="3759">
        <f>SUM(J29:K29)</f>
        <v>6000</v>
      </c>
      <c r="J29" s="3758">
        <v>6000</v>
      </c>
      <c r="K29" s="3757">
        <v>0</v>
      </c>
      <c r="L29" s="3753" t="s">
        <v>1295</v>
      </c>
      <c r="M29" s="3459"/>
      <c r="N29" s="3756"/>
    </row>
    <row r="30" spans="1:15" ht="45.75" thickBot="1">
      <c r="A30" s="3752" t="s">
        <v>760</v>
      </c>
      <c r="B30" s="3751"/>
      <c r="C30" s="3750" t="s">
        <v>343</v>
      </c>
      <c r="D30" s="3749"/>
      <c r="E30" s="3747">
        <f>SUM(E31)</f>
        <v>58000</v>
      </c>
      <c r="F30" s="3748">
        <f>SUM(F31)</f>
        <v>58000</v>
      </c>
      <c r="G30" s="3747"/>
      <c r="H30" s="3746">
        <f t="shared" ref="H30:K31" si="1">SUM(H31)</f>
        <v>58000</v>
      </c>
      <c r="I30" s="3744">
        <f t="shared" si="1"/>
        <v>58000</v>
      </c>
      <c r="J30" s="3745">
        <f t="shared" si="1"/>
        <v>0</v>
      </c>
      <c r="K30" s="3744">
        <f t="shared" si="1"/>
        <v>58000</v>
      </c>
      <c r="L30" s="3755"/>
    </row>
    <row r="31" spans="1:15" ht="48.75" customHeight="1" thickBot="1">
      <c r="A31" s="5602"/>
      <c r="B31" s="3742" t="s">
        <v>758</v>
      </c>
      <c r="C31" s="3741" t="s">
        <v>344</v>
      </c>
      <c r="D31" s="3740"/>
      <c r="E31" s="3739">
        <f>SUM(E32)</f>
        <v>58000</v>
      </c>
      <c r="F31" s="3737">
        <f>SUM(F32)</f>
        <v>58000</v>
      </c>
      <c r="G31" s="3739"/>
      <c r="H31" s="3739">
        <f t="shared" si="1"/>
        <v>58000</v>
      </c>
      <c r="I31" s="3737">
        <f t="shared" si="1"/>
        <v>58000</v>
      </c>
      <c r="J31" s="3738">
        <f t="shared" si="1"/>
        <v>0</v>
      </c>
      <c r="K31" s="3737">
        <f t="shared" si="1"/>
        <v>58000</v>
      </c>
      <c r="L31" s="3754"/>
    </row>
    <row r="32" spans="1:15" s="3678" customFormat="1" ht="51.75" customHeight="1">
      <c r="A32" s="5608"/>
      <c r="B32" s="5609"/>
      <c r="C32" s="5604"/>
      <c r="D32" s="5585" t="s">
        <v>485</v>
      </c>
      <c r="E32" s="5611">
        <v>58000</v>
      </c>
      <c r="F32" s="5583">
        <v>58000</v>
      </c>
      <c r="G32" s="5585" t="s">
        <v>751</v>
      </c>
      <c r="H32" s="5611">
        <v>58000</v>
      </c>
      <c r="I32" s="5583">
        <f>SUM(J32:K33)</f>
        <v>58000</v>
      </c>
      <c r="J32" s="5583">
        <v>0</v>
      </c>
      <c r="K32" s="5583">
        <v>58000</v>
      </c>
      <c r="L32" s="5606" t="s">
        <v>1147</v>
      </c>
    </row>
    <row r="33" spans="1:13" s="3678" customFormat="1" ht="25.5" customHeight="1" thickBot="1">
      <c r="A33" s="5603"/>
      <c r="B33" s="5610"/>
      <c r="C33" s="5605"/>
      <c r="D33" s="5586"/>
      <c r="E33" s="5612"/>
      <c r="F33" s="5584"/>
      <c r="G33" s="5586"/>
      <c r="H33" s="5612"/>
      <c r="I33" s="5584"/>
      <c r="J33" s="5584"/>
      <c r="K33" s="5584"/>
      <c r="L33" s="5607"/>
    </row>
    <row r="34" spans="1:13" ht="24" customHeight="1" thickBot="1">
      <c r="A34" s="3752" t="s">
        <v>695</v>
      </c>
      <c r="B34" s="3751"/>
      <c r="C34" s="3750" t="s">
        <v>363</v>
      </c>
      <c r="D34" s="3749"/>
      <c r="E34" s="3747">
        <f>SUM(E35)</f>
        <v>4390762</v>
      </c>
      <c r="F34" s="3748">
        <f>SUM(F35)</f>
        <v>4150222.39</v>
      </c>
      <c r="G34" s="3747"/>
      <c r="H34" s="3746">
        <f>SUM(H35)</f>
        <v>4390762</v>
      </c>
      <c r="I34" s="3744">
        <f>SUM(I35)</f>
        <v>4150222.39</v>
      </c>
      <c r="J34" s="3745">
        <f>SUM(J35)</f>
        <v>4150222.39</v>
      </c>
      <c r="K34" s="3744">
        <f>SUM(K35,K35)</f>
        <v>0</v>
      </c>
      <c r="L34" s="3743"/>
    </row>
    <row r="35" spans="1:13" ht="38.1" customHeight="1" thickBot="1">
      <c r="A35" s="5602"/>
      <c r="B35" s="3742" t="s">
        <v>661</v>
      </c>
      <c r="C35" s="3741" t="s">
        <v>660</v>
      </c>
      <c r="D35" s="3740"/>
      <c r="E35" s="3739">
        <f>SUM(E36)</f>
        <v>4390762</v>
      </c>
      <c r="F35" s="3737">
        <f>SUM(F36)</f>
        <v>4150222.39</v>
      </c>
      <c r="G35" s="3739"/>
      <c r="H35" s="3739">
        <f>H36</f>
        <v>4390762</v>
      </c>
      <c r="I35" s="3737">
        <f>SUM(I36)</f>
        <v>4150222.39</v>
      </c>
      <c r="J35" s="3738">
        <f>SUM(J36)</f>
        <v>4150222.39</v>
      </c>
      <c r="K35" s="3737">
        <f>SUM(K36)</f>
        <v>0</v>
      </c>
      <c r="L35" s="3736"/>
    </row>
    <row r="36" spans="1:13" ht="51.75" customHeight="1">
      <c r="A36" s="5608"/>
      <c r="B36" s="5609"/>
      <c r="C36" s="5604"/>
      <c r="D36" s="5585" t="s">
        <v>371</v>
      </c>
      <c r="E36" s="5611">
        <v>4390762</v>
      </c>
      <c r="F36" s="5583">
        <v>4150222.39</v>
      </c>
      <c r="G36" s="5585" t="s">
        <v>108</v>
      </c>
      <c r="H36" s="5611">
        <v>4390762</v>
      </c>
      <c r="I36" s="5583">
        <f>SUM(J36:K37)</f>
        <v>4150222.39</v>
      </c>
      <c r="J36" s="5583">
        <v>4150222.39</v>
      </c>
      <c r="K36" s="5583">
        <v>0</v>
      </c>
      <c r="L36" s="5613" t="s">
        <v>1258</v>
      </c>
      <c r="M36" s="3459"/>
    </row>
    <row r="37" spans="1:13" ht="409.6" customHeight="1" thickBot="1">
      <c r="A37" s="5603"/>
      <c r="B37" s="5610"/>
      <c r="C37" s="5605"/>
      <c r="D37" s="5586"/>
      <c r="E37" s="5612"/>
      <c r="F37" s="5584"/>
      <c r="G37" s="5586"/>
      <c r="H37" s="5612"/>
      <c r="I37" s="5584"/>
      <c r="J37" s="5584"/>
      <c r="K37" s="5584"/>
      <c r="L37" s="5614"/>
      <c r="M37" s="3459"/>
    </row>
    <row r="38" spans="1:13" s="3711" customFormat="1" ht="38.1" customHeight="1" thickBot="1">
      <c r="A38" s="3731" t="s">
        <v>633</v>
      </c>
      <c r="B38" s="3730"/>
      <c r="C38" s="3729" t="s">
        <v>396</v>
      </c>
      <c r="D38" s="3728"/>
      <c r="E38" s="3727">
        <f>SUM(E39,E41,E43,E45)</f>
        <v>4854722</v>
      </c>
      <c r="F38" s="3726">
        <f>SUM(F39,F41,F43,F45)</f>
        <v>4854722</v>
      </c>
      <c r="G38" s="3727"/>
      <c r="H38" s="3727">
        <f>SUM(H39,H41,H43,H45)</f>
        <v>4854722</v>
      </c>
      <c r="I38" s="3726">
        <f>SUM(I39,I41,I43,I45)</f>
        <v>4854722</v>
      </c>
      <c r="J38" s="3725">
        <f>SUM(J39,J41,J43,J45)</f>
        <v>4854722</v>
      </c>
      <c r="K38" s="3725">
        <f>SUM(K39,K41,K43,K45)</f>
        <v>0</v>
      </c>
      <c r="L38" s="3724"/>
      <c r="M38" s="3723"/>
    </row>
    <row r="39" spans="1:13" s="3700" customFormat="1" ht="53.25" hidden="1" customHeight="1" thickBot="1">
      <c r="A39" s="5595"/>
      <c r="B39" s="3710" t="s">
        <v>630</v>
      </c>
      <c r="C39" s="3709" t="s">
        <v>401</v>
      </c>
      <c r="D39" s="3708"/>
      <c r="E39" s="3706">
        <f>SUM(E40)</f>
        <v>0</v>
      </c>
      <c r="F39" s="3707">
        <f>SUM(F40)</f>
        <v>0</v>
      </c>
      <c r="G39" s="3706"/>
      <c r="H39" s="3705">
        <f>SUM(H40)</f>
        <v>0</v>
      </c>
      <c r="I39" s="3704">
        <f>SUM(I40)</f>
        <v>0</v>
      </c>
      <c r="J39" s="3703">
        <f>SUM(J40)</f>
        <v>0</v>
      </c>
      <c r="K39" s="3702">
        <f>SUM(K40)</f>
        <v>0</v>
      </c>
      <c r="L39" s="3701"/>
    </row>
    <row r="40" spans="1:13" s="3711" customFormat="1" ht="92.25" hidden="1" customHeight="1" thickBot="1">
      <c r="A40" s="5596"/>
      <c r="B40" s="3536"/>
      <c r="C40" s="3712"/>
      <c r="D40" s="3533" t="s">
        <v>90</v>
      </c>
      <c r="E40" s="3535"/>
      <c r="F40" s="3534"/>
      <c r="G40" s="3533" t="s">
        <v>613</v>
      </c>
      <c r="H40" s="3532"/>
      <c r="I40" s="3684"/>
      <c r="J40" s="3534"/>
      <c r="K40" s="3684"/>
      <c r="L40" s="3683"/>
    </row>
    <row r="41" spans="1:13" s="3711" customFormat="1" ht="35.25" customHeight="1" thickBot="1">
      <c r="A41" s="5596"/>
      <c r="B41" s="3710">
        <v>92108</v>
      </c>
      <c r="C41" s="3709" t="s">
        <v>405</v>
      </c>
      <c r="D41" s="3708"/>
      <c r="E41" s="3706">
        <f>SUM(E42)</f>
        <v>50000</v>
      </c>
      <c r="F41" s="3707">
        <f>SUM(F42)</f>
        <v>50000</v>
      </c>
      <c r="G41" s="3706"/>
      <c r="H41" s="3705">
        <f>SUM(H42)</f>
        <v>50000</v>
      </c>
      <c r="I41" s="3704">
        <f>SUM(J41:K41)</f>
        <v>50000</v>
      </c>
      <c r="J41" s="3703">
        <f>SUM(J42)</f>
        <v>50000</v>
      </c>
      <c r="K41" s="3702">
        <f>SUM(K42)</f>
        <v>0</v>
      </c>
      <c r="L41" s="3701"/>
    </row>
    <row r="42" spans="1:13" s="3682" customFormat="1" ht="70.5" customHeight="1" thickBot="1">
      <c r="A42" s="5596"/>
      <c r="B42" s="3536"/>
      <c r="C42" s="3712"/>
      <c r="D42" s="3533" t="s">
        <v>90</v>
      </c>
      <c r="E42" s="3535">
        <v>50000</v>
      </c>
      <c r="F42" s="3534">
        <v>50000</v>
      </c>
      <c r="G42" s="3533" t="s">
        <v>613</v>
      </c>
      <c r="H42" s="3535">
        <v>50000</v>
      </c>
      <c r="I42" s="3684">
        <f>J42</f>
        <v>50000</v>
      </c>
      <c r="J42" s="3534">
        <v>50000</v>
      </c>
      <c r="K42" s="3684">
        <v>0</v>
      </c>
      <c r="L42" s="3683" t="s">
        <v>1146</v>
      </c>
    </row>
    <row r="43" spans="1:13" s="3711" customFormat="1" ht="66" hidden="1" customHeight="1" thickBot="1">
      <c r="A43" s="3692"/>
      <c r="B43" s="3722" t="s">
        <v>627</v>
      </c>
      <c r="C43" s="3721" t="s">
        <v>407</v>
      </c>
      <c r="D43" s="3720"/>
      <c r="E43" s="3718">
        <f>SUM(E44)</f>
        <v>0</v>
      </c>
      <c r="F43" s="3719">
        <f>SUM(F44)</f>
        <v>0</v>
      </c>
      <c r="G43" s="3718"/>
      <c r="H43" s="3717">
        <f>SUM(H44)</f>
        <v>0</v>
      </c>
      <c r="I43" s="3716">
        <f>SUM(J43:K43)</f>
        <v>0</v>
      </c>
      <c r="J43" s="3715">
        <f>SUM(J44)</f>
        <v>0</v>
      </c>
      <c r="K43" s="3714">
        <f>SUM(K44)</f>
        <v>0</v>
      </c>
      <c r="L43" s="3713"/>
      <c r="M43" s="3488"/>
    </row>
    <row r="44" spans="1:13" s="3711" customFormat="1" ht="93.75" hidden="1" customHeight="1" thickBot="1">
      <c r="A44" s="3692"/>
      <c r="B44" s="3536"/>
      <c r="C44" s="3712"/>
      <c r="D44" s="3533" t="s">
        <v>485</v>
      </c>
      <c r="E44" s="3535"/>
      <c r="F44" s="3534"/>
      <c r="G44" s="3533" t="s">
        <v>569</v>
      </c>
      <c r="H44" s="3532"/>
      <c r="I44" s="3684"/>
      <c r="J44" s="3534"/>
      <c r="K44" s="3684"/>
      <c r="L44" s="3683"/>
      <c r="M44" s="3488"/>
    </row>
    <row r="45" spans="1:13" s="3700" customFormat="1" ht="24" customHeight="1" thickBot="1">
      <c r="A45" s="5596"/>
      <c r="B45" s="3710">
        <v>92116</v>
      </c>
      <c r="C45" s="3709" t="s">
        <v>620</v>
      </c>
      <c r="D45" s="3708"/>
      <c r="E45" s="3706">
        <f>SUM(E46:E48)</f>
        <v>4804722</v>
      </c>
      <c r="F45" s="3707">
        <f>SUM(F46:F48)</f>
        <v>4804722</v>
      </c>
      <c r="G45" s="3706"/>
      <c r="H45" s="3705">
        <f>SUM(H46:H48)</f>
        <v>4804722</v>
      </c>
      <c r="I45" s="3704">
        <f>SUM(J45:K45)</f>
        <v>4804722</v>
      </c>
      <c r="J45" s="3703">
        <f>SUM(J46:J48)</f>
        <v>4804722</v>
      </c>
      <c r="K45" s="3702">
        <f>SUM(K46:K48)</f>
        <v>0</v>
      </c>
      <c r="L45" s="3701"/>
    </row>
    <row r="46" spans="1:13" s="3682" customFormat="1" ht="69" customHeight="1">
      <c r="A46" s="5596"/>
      <c r="B46" s="5587"/>
      <c r="C46" s="5598"/>
      <c r="D46" s="5587" t="s">
        <v>1057</v>
      </c>
      <c r="E46" s="3699">
        <v>4574722</v>
      </c>
      <c r="F46" s="3696">
        <v>4574722</v>
      </c>
      <c r="G46" s="3698" t="s">
        <v>615</v>
      </c>
      <c r="H46" s="3697">
        <v>4574722</v>
      </c>
      <c r="I46" s="3696">
        <f>J46</f>
        <v>4574722</v>
      </c>
      <c r="J46" s="3695">
        <v>4574722</v>
      </c>
      <c r="K46" s="3694">
        <v>0</v>
      </c>
      <c r="L46" s="3693" t="s">
        <v>1145</v>
      </c>
    </row>
    <row r="47" spans="1:13" s="3682" customFormat="1" ht="122.25" customHeight="1">
      <c r="A47" s="5596"/>
      <c r="B47" s="5563"/>
      <c r="C47" s="5560"/>
      <c r="D47" s="5599"/>
      <c r="E47" s="3691">
        <v>145000</v>
      </c>
      <c r="F47" s="3690">
        <v>145000</v>
      </c>
      <c r="G47" s="3600" t="s">
        <v>613</v>
      </c>
      <c r="H47" s="3599">
        <v>145000</v>
      </c>
      <c r="I47" s="3690">
        <f>J47</f>
        <v>145000</v>
      </c>
      <c r="J47" s="3689">
        <v>145000</v>
      </c>
      <c r="K47" s="3688">
        <v>0</v>
      </c>
      <c r="L47" s="3687" t="s">
        <v>1144</v>
      </c>
    </row>
    <row r="48" spans="1:13" s="3682" customFormat="1" ht="80.25" customHeight="1" thickBot="1">
      <c r="A48" s="5597"/>
      <c r="B48" s="5563"/>
      <c r="C48" s="5560"/>
      <c r="D48" s="3686" t="s">
        <v>371</v>
      </c>
      <c r="E48" s="3535">
        <v>85000</v>
      </c>
      <c r="F48" s="3534">
        <v>85000</v>
      </c>
      <c r="G48" s="3533" t="s">
        <v>613</v>
      </c>
      <c r="H48" s="3532">
        <v>85000</v>
      </c>
      <c r="I48" s="3685">
        <f>J48</f>
        <v>85000</v>
      </c>
      <c r="J48" s="3534">
        <v>85000</v>
      </c>
      <c r="K48" s="3684">
        <v>0</v>
      </c>
      <c r="L48" s="3683" t="s">
        <v>1143</v>
      </c>
    </row>
    <row r="49" spans="1:12" s="3678" customFormat="1" ht="36.75" customHeight="1" thickBot="1">
      <c r="A49" s="5580" t="s">
        <v>1142</v>
      </c>
      <c r="B49" s="5581"/>
      <c r="C49" s="5581"/>
      <c r="D49" s="5582"/>
      <c r="E49" s="3681">
        <f>SUM(E7,E24,E27,E34,E38+E30)</f>
        <v>44512020</v>
      </c>
      <c r="F49" s="3680">
        <f>SUM(F7,F24,F27,F34,F38,F30)</f>
        <v>42240829.829999998</v>
      </c>
      <c r="G49" s="3681"/>
      <c r="H49" s="3681">
        <f>SUM(H7,H24,H27,H34,H38+H30)</f>
        <v>44512020</v>
      </c>
      <c r="I49" s="3680">
        <f>SUM(I7,I24,I27,I34,I38,I30)</f>
        <v>42240829.829999998</v>
      </c>
      <c r="J49" s="3680">
        <f>SUM(J7,J24,J27,J34,J38,J30)</f>
        <v>16831144.75</v>
      </c>
      <c r="K49" s="3680">
        <f>SUM(K7,K24,K27,K34,K38,K30)</f>
        <v>25409685.079999998</v>
      </c>
      <c r="L49" s="3679"/>
    </row>
    <row r="51" spans="1:12">
      <c r="J51" s="3675"/>
    </row>
    <row r="52" spans="1:12">
      <c r="E52" s="3675"/>
      <c r="F52" s="3675"/>
      <c r="G52" s="3675"/>
      <c r="H52" s="3675"/>
      <c r="I52" s="3675"/>
      <c r="J52" s="3675"/>
      <c r="K52" s="3675"/>
    </row>
    <row r="53" spans="1:12">
      <c r="E53" s="3675"/>
      <c r="F53" s="3675"/>
      <c r="G53" s="3675"/>
      <c r="H53" s="3675"/>
      <c r="I53" s="3675"/>
      <c r="J53" s="3675"/>
      <c r="K53" s="3675"/>
    </row>
    <row r="54" spans="1:12">
      <c r="L54" s="3677"/>
    </row>
    <row r="55" spans="1:12">
      <c r="F55" s="3676"/>
    </row>
    <row r="56" spans="1:12">
      <c r="E56" s="3675"/>
      <c r="F56" s="3675"/>
      <c r="G56" s="3675"/>
      <c r="H56" s="3675"/>
      <c r="I56" s="3675"/>
      <c r="J56" s="3675"/>
    </row>
    <row r="57" spans="1:12">
      <c r="J57" s="3675"/>
    </row>
  </sheetData>
  <mergeCells count="64">
    <mergeCell ref="A8:A17"/>
    <mergeCell ref="B9:B10"/>
    <mergeCell ref="C9:C10"/>
    <mergeCell ref="H4:K4"/>
    <mergeCell ref="L4:L6"/>
    <mergeCell ref="H5:H6"/>
    <mergeCell ref="H18:H20"/>
    <mergeCell ref="I18:I20"/>
    <mergeCell ref="K18:K20"/>
    <mergeCell ref="I5:I6"/>
    <mergeCell ref="J5:K5"/>
    <mergeCell ref="L18:L20"/>
    <mergeCell ref="A1:L1"/>
    <mergeCell ref="A2:L2"/>
    <mergeCell ref="A3:B3"/>
    <mergeCell ref="A4:A6"/>
    <mergeCell ref="B4:B6"/>
    <mergeCell ref="C4:C6"/>
    <mergeCell ref="D4:D6"/>
    <mergeCell ref="E4:F5"/>
    <mergeCell ref="G4:G6"/>
    <mergeCell ref="L12:L15"/>
    <mergeCell ref="C12:C15"/>
    <mergeCell ref="B12:B15"/>
    <mergeCell ref="F12:F15"/>
    <mergeCell ref="E12:E15"/>
    <mergeCell ref="D12:D15"/>
    <mergeCell ref="H32:H33"/>
    <mergeCell ref="I32:I33"/>
    <mergeCell ref="J32:J33"/>
    <mergeCell ref="D32:D33"/>
    <mergeCell ref="K32:K33"/>
    <mergeCell ref="L32:L33"/>
    <mergeCell ref="A35:A37"/>
    <mergeCell ref="B36:B37"/>
    <mergeCell ref="C36:C37"/>
    <mergeCell ref="D36:D37"/>
    <mergeCell ref="E36:E37"/>
    <mergeCell ref="F36:F37"/>
    <mergeCell ref="G36:G37"/>
    <mergeCell ref="H36:H37"/>
    <mergeCell ref="E32:E33"/>
    <mergeCell ref="I36:I37"/>
    <mergeCell ref="J36:J37"/>
    <mergeCell ref="K36:K37"/>
    <mergeCell ref="L36:L37"/>
    <mergeCell ref="A31:A33"/>
    <mergeCell ref="B32:B33"/>
    <mergeCell ref="A49:D49"/>
    <mergeCell ref="F32:F33"/>
    <mergeCell ref="G32:G33"/>
    <mergeCell ref="B18:B20"/>
    <mergeCell ref="G18:G20"/>
    <mergeCell ref="D18:D20"/>
    <mergeCell ref="E18:E20"/>
    <mergeCell ref="F18:F20"/>
    <mergeCell ref="A39:A42"/>
    <mergeCell ref="A45:A48"/>
    <mergeCell ref="B46:B48"/>
    <mergeCell ref="C46:C48"/>
    <mergeCell ref="D46:D47"/>
    <mergeCell ref="A25:A26"/>
    <mergeCell ref="A28:A29"/>
    <mergeCell ref="C32:C3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8" fitToHeight="0" orientation="landscape" r:id="rId1"/>
  <headerFooter>
    <oddFooter>Strona &amp;P z &amp;N</oddFooter>
  </headerFooter>
  <rowBreaks count="3" manualBreakCount="3">
    <brk id="17" max="11" man="1"/>
    <brk id="29" max="11" man="1"/>
    <brk id="37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164"/>
  <sheetViews>
    <sheetView view="pageBreakPreview" zoomScale="70" zoomScaleNormal="100" zoomScaleSheetLayoutView="70" workbookViewId="0">
      <selection activeCell="A2" sqref="A2:I2"/>
    </sheetView>
  </sheetViews>
  <sheetFormatPr defaultRowHeight="14.25"/>
  <cols>
    <col min="1" max="1" width="7.42578125" style="3847" customWidth="1"/>
    <col min="2" max="2" width="11" style="3847" customWidth="1"/>
    <col min="3" max="3" width="33.7109375" style="3677" customWidth="1"/>
    <col min="4" max="4" width="11.42578125" style="3671" customWidth="1"/>
    <col min="5" max="5" width="15" style="3671" customWidth="1"/>
    <col min="6" max="6" width="16.85546875" style="3671" customWidth="1"/>
    <col min="7" max="7" width="16.7109375" style="3671" customWidth="1"/>
    <col min="8" max="8" width="16.5703125" style="3671" customWidth="1"/>
    <col min="9" max="9" width="78.140625" style="3846" customWidth="1"/>
    <col min="10" max="254" width="9.140625" style="3459"/>
    <col min="255" max="255" width="7" style="3459" customWidth="1"/>
    <col min="256" max="256" width="10.7109375" style="3459" customWidth="1"/>
    <col min="257" max="257" width="15.7109375" style="3459" customWidth="1"/>
    <col min="258" max="259" width="13.42578125" style="3459" customWidth="1"/>
    <col min="260" max="260" width="17.85546875" style="3459" customWidth="1"/>
    <col min="261" max="261" width="16" style="3459" customWidth="1"/>
    <col min="262" max="262" width="43.42578125" style="3459" customWidth="1"/>
    <col min="263" max="510" width="9.140625" style="3459"/>
    <col min="511" max="511" width="7" style="3459" customWidth="1"/>
    <col min="512" max="512" width="10.7109375" style="3459" customWidth="1"/>
    <col min="513" max="513" width="15.7109375" style="3459" customWidth="1"/>
    <col min="514" max="515" width="13.42578125" style="3459" customWidth="1"/>
    <col min="516" max="516" width="17.85546875" style="3459" customWidth="1"/>
    <col min="517" max="517" width="16" style="3459" customWidth="1"/>
    <col min="518" max="518" width="43.42578125" style="3459" customWidth="1"/>
    <col min="519" max="766" width="9.140625" style="3459"/>
    <col min="767" max="767" width="7" style="3459" customWidth="1"/>
    <col min="768" max="768" width="10.7109375" style="3459" customWidth="1"/>
    <col min="769" max="769" width="15.7109375" style="3459" customWidth="1"/>
    <col min="770" max="771" width="13.42578125" style="3459" customWidth="1"/>
    <col min="772" max="772" width="17.85546875" style="3459" customWidth="1"/>
    <col min="773" max="773" width="16" style="3459" customWidth="1"/>
    <col min="774" max="774" width="43.42578125" style="3459" customWidth="1"/>
    <col min="775" max="1022" width="9.140625" style="3459"/>
    <col min="1023" max="1023" width="7" style="3459" customWidth="1"/>
    <col min="1024" max="1024" width="10.7109375" style="3459" customWidth="1"/>
    <col min="1025" max="1025" width="15.7109375" style="3459" customWidth="1"/>
    <col min="1026" max="1027" width="13.42578125" style="3459" customWidth="1"/>
    <col min="1028" max="1028" width="17.85546875" style="3459" customWidth="1"/>
    <col min="1029" max="1029" width="16" style="3459" customWidth="1"/>
    <col min="1030" max="1030" width="43.42578125" style="3459" customWidth="1"/>
    <col min="1031" max="1278" width="9.140625" style="3459"/>
    <col min="1279" max="1279" width="7" style="3459" customWidth="1"/>
    <col min="1280" max="1280" width="10.7109375" style="3459" customWidth="1"/>
    <col min="1281" max="1281" width="15.7109375" style="3459" customWidth="1"/>
    <col min="1282" max="1283" width="13.42578125" style="3459" customWidth="1"/>
    <col min="1284" max="1284" width="17.85546875" style="3459" customWidth="1"/>
    <col min="1285" max="1285" width="16" style="3459" customWidth="1"/>
    <col min="1286" max="1286" width="43.42578125" style="3459" customWidth="1"/>
    <col min="1287" max="1534" width="9.140625" style="3459"/>
    <col min="1535" max="1535" width="7" style="3459" customWidth="1"/>
    <col min="1536" max="1536" width="10.7109375" style="3459" customWidth="1"/>
    <col min="1537" max="1537" width="15.7109375" style="3459" customWidth="1"/>
    <col min="1538" max="1539" width="13.42578125" style="3459" customWidth="1"/>
    <col min="1540" max="1540" width="17.85546875" style="3459" customWidth="1"/>
    <col min="1541" max="1541" width="16" style="3459" customWidth="1"/>
    <col min="1542" max="1542" width="43.42578125" style="3459" customWidth="1"/>
    <col min="1543" max="1790" width="9.140625" style="3459"/>
    <col min="1791" max="1791" width="7" style="3459" customWidth="1"/>
    <col min="1792" max="1792" width="10.7109375" style="3459" customWidth="1"/>
    <col min="1793" max="1793" width="15.7109375" style="3459" customWidth="1"/>
    <col min="1794" max="1795" width="13.42578125" style="3459" customWidth="1"/>
    <col min="1796" max="1796" width="17.85546875" style="3459" customWidth="1"/>
    <col min="1797" max="1797" width="16" style="3459" customWidth="1"/>
    <col min="1798" max="1798" width="43.42578125" style="3459" customWidth="1"/>
    <col min="1799" max="2046" width="9.140625" style="3459"/>
    <col min="2047" max="2047" width="7" style="3459" customWidth="1"/>
    <col min="2048" max="2048" width="10.7109375" style="3459" customWidth="1"/>
    <col min="2049" max="2049" width="15.7109375" style="3459" customWidth="1"/>
    <col min="2050" max="2051" width="13.42578125" style="3459" customWidth="1"/>
    <col min="2052" max="2052" width="17.85546875" style="3459" customWidth="1"/>
    <col min="2053" max="2053" width="16" style="3459" customWidth="1"/>
    <col min="2054" max="2054" width="43.42578125" style="3459" customWidth="1"/>
    <col min="2055" max="2302" width="9.140625" style="3459"/>
    <col min="2303" max="2303" width="7" style="3459" customWidth="1"/>
    <col min="2304" max="2304" width="10.7109375" style="3459" customWidth="1"/>
    <col min="2305" max="2305" width="15.7109375" style="3459" customWidth="1"/>
    <col min="2306" max="2307" width="13.42578125" style="3459" customWidth="1"/>
    <col min="2308" max="2308" width="17.85546875" style="3459" customWidth="1"/>
    <col min="2309" max="2309" width="16" style="3459" customWidth="1"/>
    <col min="2310" max="2310" width="43.42578125" style="3459" customWidth="1"/>
    <col min="2311" max="2558" width="9.140625" style="3459"/>
    <col min="2559" max="2559" width="7" style="3459" customWidth="1"/>
    <col min="2560" max="2560" width="10.7109375" style="3459" customWidth="1"/>
    <col min="2561" max="2561" width="15.7109375" style="3459" customWidth="1"/>
    <col min="2562" max="2563" width="13.42578125" style="3459" customWidth="1"/>
    <col min="2564" max="2564" width="17.85546875" style="3459" customWidth="1"/>
    <col min="2565" max="2565" width="16" style="3459" customWidth="1"/>
    <col min="2566" max="2566" width="43.42578125" style="3459" customWidth="1"/>
    <col min="2567" max="2814" width="9.140625" style="3459"/>
    <col min="2815" max="2815" width="7" style="3459" customWidth="1"/>
    <col min="2816" max="2816" width="10.7109375" style="3459" customWidth="1"/>
    <col min="2817" max="2817" width="15.7109375" style="3459" customWidth="1"/>
    <col min="2818" max="2819" width="13.42578125" style="3459" customWidth="1"/>
    <col min="2820" max="2820" width="17.85546875" style="3459" customWidth="1"/>
    <col min="2821" max="2821" width="16" style="3459" customWidth="1"/>
    <col min="2822" max="2822" width="43.42578125" style="3459" customWidth="1"/>
    <col min="2823" max="3070" width="9.140625" style="3459"/>
    <col min="3071" max="3071" width="7" style="3459" customWidth="1"/>
    <col min="3072" max="3072" width="10.7109375" style="3459" customWidth="1"/>
    <col min="3073" max="3073" width="15.7109375" style="3459" customWidth="1"/>
    <col min="3074" max="3075" width="13.42578125" style="3459" customWidth="1"/>
    <col min="3076" max="3076" width="17.85546875" style="3459" customWidth="1"/>
    <col min="3077" max="3077" width="16" style="3459" customWidth="1"/>
    <col min="3078" max="3078" width="43.42578125" style="3459" customWidth="1"/>
    <col min="3079" max="3326" width="9.140625" style="3459"/>
    <col min="3327" max="3327" width="7" style="3459" customWidth="1"/>
    <col min="3328" max="3328" width="10.7109375" style="3459" customWidth="1"/>
    <col min="3329" max="3329" width="15.7109375" style="3459" customWidth="1"/>
    <col min="3330" max="3331" width="13.42578125" style="3459" customWidth="1"/>
    <col min="3332" max="3332" width="17.85546875" style="3459" customWidth="1"/>
    <col min="3333" max="3333" width="16" style="3459" customWidth="1"/>
    <col min="3334" max="3334" width="43.42578125" style="3459" customWidth="1"/>
    <col min="3335" max="3582" width="9.140625" style="3459"/>
    <col min="3583" max="3583" width="7" style="3459" customWidth="1"/>
    <col min="3584" max="3584" width="10.7109375" style="3459" customWidth="1"/>
    <col min="3585" max="3585" width="15.7109375" style="3459" customWidth="1"/>
    <col min="3586" max="3587" width="13.42578125" style="3459" customWidth="1"/>
    <col min="3588" max="3588" width="17.85546875" style="3459" customWidth="1"/>
    <col min="3589" max="3589" width="16" style="3459" customWidth="1"/>
    <col min="3590" max="3590" width="43.42578125" style="3459" customWidth="1"/>
    <col min="3591" max="3838" width="9.140625" style="3459"/>
    <col min="3839" max="3839" width="7" style="3459" customWidth="1"/>
    <col min="3840" max="3840" width="10.7109375" style="3459" customWidth="1"/>
    <col min="3841" max="3841" width="15.7109375" style="3459" customWidth="1"/>
    <col min="3842" max="3843" width="13.42578125" style="3459" customWidth="1"/>
    <col min="3844" max="3844" width="17.85546875" style="3459" customWidth="1"/>
    <col min="3845" max="3845" width="16" style="3459" customWidth="1"/>
    <col min="3846" max="3846" width="43.42578125" style="3459" customWidth="1"/>
    <col min="3847" max="4094" width="9.140625" style="3459"/>
    <col min="4095" max="4095" width="7" style="3459" customWidth="1"/>
    <col min="4096" max="4096" width="10.7109375" style="3459" customWidth="1"/>
    <col min="4097" max="4097" width="15.7109375" style="3459" customWidth="1"/>
    <col min="4098" max="4099" width="13.42578125" style="3459" customWidth="1"/>
    <col min="4100" max="4100" width="17.85546875" style="3459" customWidth="1"/>
    <col min="4101" max="4101" width="16" style="3459" customWidth="1"/>
    <col min="4102" max="4102" width="43.42578125" style="3459" customWidth="1"/>
    <col min="4103" max="4350" width="9.140625" style="3459"/>
    <col min="4351" max="4351" width="7" style="3459" customWidth="1"/>
    <col min="4352" max="4352" width="10.7109375" style="3459" customWidth="1"/>
    <col min="4353" max="4353" width="15.7109375" style="3459" customWidth="1"/>
    <col min="4354" max="4355" width="13.42578125" style="3459" customWidth="1"/>
    <col min="4356" max="4356" width="17.85546875" style="3459" customWidth="1"/>
    <col min="4357" max="4357" width="16" style="3459" customWidth="1"/>
    <col min="4358" max="4358" width="43.42578125" style="3459" customWidth="1"/>
    <col min="4359" max="4606" width="9.140625" style="3459"/>
    <col min="4607" max="4607" width="7" style="3459" customWidth="1"/>
    <col min="4608" max="4608" width="10.7109375" style="3459" customWidth="1"/>
    <col min="4609" max="4609" width="15.7109375" style="3459" customWidth="1"/>
    <col min="4610" max="4611" width="13.42578125" style="3459" customWidth="1"/>
    <col min="4612" max="4612" width="17.85546875" style="3459" customWidth="1"/>
    <col min="4613" max="4613" width="16" style="3459" customWidth="1"/>
    <col min="4614" max="4614" width="43.42578125" style="3459" customWidth="1"/>
    <col min="4615" max="4862" width="9.140625" style="3459"/>
    <col min="4863" max="4863" width="7" style="3459" customWidth="1"/>
    <col min="4864" max="4864" width="10.7109375" style="3459" customWidth="1"/>
    <col min="4865" max="4865" width="15.7109375" style="3459" customWidth="1"/>
    <col min="4866" max="4867" width="13.42578125" style="3459" customWidth="1"/>
    <col min="4868" max="4868" width="17.85546875" style="3459" customWidth="1"/>
    <col min="4869" max="4869" width="16" style="3459" customWidth="1"/>
    <col min="4870" max="4870" width="43.42578125" style="3459" customWidth="1"/>
    <col min="4871" max="5118" width="9.140625" style="3459"/>
    <col min="5119" max="5119" width="7" style="3459" customWidth="1"/>
    <col min="5120" max="5120" width="10.7109375" style="3459" customWidth="1"/>
    <col min="5121" max="5121" width="15.7109375" style="3459" customWidth="1"/>
    <col min="5122" max="5123" width="13.42578125" style="3459" customWidth="1"/>
    <col min="5124" max="5124" width="17.85546875" style="3459" customWidth="1"/>
    <col min="5125" max="5125" width="16" style="3459" customWidth="1"/>
    <col min="5126" max="5126" width="43.42578125" style="3459" customWidth="1"/>
    <col min="5127" max="5374" width="9.140625" style="3459"/>
    <col min="5375" max="5375" width="7" style="3459" customWidth="1"/>
    <col min="5376" max="5376" width="10.7109375" style="3459" customWidth="1"/>
    <col min="5377" max="5377" width="15.7109375" style="3459" customWidth="1"/>
    <col min="5378" max="5379" width="13.42578125" style="3459" customWidth="1"/>
    <col min="5380" max="5380" width="17.85546875" style="3459" customWidth="1"/>
    <col min="5381" max="5381" width="16" style="3459" customWidth="1"/>
    <col min="5382" max="5382" width="43.42578125" style="3459" customWidth="1"/>
    <col min="5383" max="5630" width="9.140625" style="3459"/>
    <col min="5631" max="5631" width="7" style="3459" customWidth="1"/>
    <col min="5632" max="5632" width="10.7109375" style="3459" customWidth="1"/>
    <col min="5633" max="5633" width="15.7109375" style="3459" customWidth="1"/>
    <col min="5634" max="5635" width="13.42578125" style="3459" customWidth="1"/>
    <col min="5636" max="5636" width="17.85546875" style="3459" customWidth="1"/>
    <col min="5637" max="5637" width="16" style="3459" customWidth="1"/>
    <col min="5638" max="5638" width="43.42578125" style="3459" customWidth="1"/>
    <col min="5639" max="5886" width="9.140625" style="3459"/>
    <col min="5887" max="5887" width="7" style="3459" customWidth="1"/>
    <col min="5888" max="5888" width="10.7109375" style="3459" customWidth="1"/>
    <col min="5889" max="5889" width="15.7109375" style="3459" customWidth="1"/>
    <col min="5890" max="5891" width="13.42578125" style="3459" customWidth="1"/>
    <col min="5892" max="5892" width="17.85546875" style="3459" customWidth="1"/>
    <col min="5893" max="5893" width="16" style="3459" customWidth="1"/>
    <col min="5894" max="5894" width="43.42578125" style="3459" customWidth="1"/>
    <col min="5895" max="6142" width="9.140625" style="3459"/>
    <col min="6143" max="6143" width="7" style="3459" customWidth="1"/>
    <col min="6144" max="6144" width="10.7109375" style="3459" customWidth="1"/>
    <col min="6145" max="6145" width="15.7109375" style="3459" customWidth="1"/>
    <col min="6146" max="6147" width="13.42578125" style="3459" customWidth="1"/>
    <col min="6148" max="6148" width="17.85546875" style="3459" customWidth="1"/>
    <col min="6149" max="6149" width="16" style="3459" customWidth="1"/>
    <col min="6150" max="6150" width="43.42578125" style="3459" customWidth="1"/>
    <col min="6151" max="6398" width="9.140625" style="3459"/>
    <col min="6399" max="6399" width="7" style="3459" customWidth="1"/>
    <col min="6400" max="6400" width="10.7109375" style="3459" customWidth="1"/>
    <col min="6401" max="6401" width="15.7109375" style="3459" customWidth="1"/>
    <col min="6402" max="6403" width="13.42578125" style="3459" customWidth="1"/>
    <col min="6404" max="6404" width="17.85546875" style="3459" customWidth="1"/>
    <col min="6405" max="6405" width="16" style="3459" customWidth="1"/>
    <col min="6406" max="6406" width="43.42578125" style="3459" customWidth="1"/>
    <col min="6407" max="6654" width="9.140625" style="3459"/>
    <col min="6655" max="6655" width="7" style="3459" customWidth="1"/>
    <col min="6656" max="6656" width="10.7109375" style="3459" customWidth="1"/>
    <col min="6657" max="6657" width="15.7109375" style="3459" customWidth="1"/>
    <col min="6658" max="6659" width="13.42578125" style="3459" customWidth="1"/>
    <col min="6660" max="6660" width="17.85546875" style="3459" customWidth="1"/>
    <col min="6661" max="6661" width="16" style="3459" customWidth="1"/>
    <col min="6662" max="6662" width="43.42578125" style="3459" customWidth="1"/>
    <col min="6663" max="6910" width="9.140625" style="3459"/>
    <col min="6911" max="6911" width="7" style="3459" customWidth="1"/>
    <col min="6912" max="6912" width="10.7109375" style="3459" customWidth="1"/>
    <col min="6913" max="6913" width="15.7109375" style="3459" customWidth="1"/>
    <col min="6914" max="6915" width="13.42578125" style="3459" customWidth="1"/>
    <col min="6916" max="6916" width="17.85546875" style="3459" customWidth="1"/>
    <col min="6917" max="6917" width="16" style="3459" customWidth="1"/>
    <col min="6918" max="6918" width="43.42578125" style="3459" customWidth="1"/>
    <col min="6919" max="7166" width="9.140625" style="3459"/>
    <col min="7167" max="7167" width="7" style="3459" customWidth="1"/>
    <col min="7168" max="7168" width="10.7109375" style="3459" customWidth="1"/>
    <col min="7169" max="7169" width="15.7109375" style="3459" customWidth="1"/>
    <col min="7170" max="7171" width="13.42578125" style="3459" customWidth="1"/>
    <col min="7172" max="7172" width="17.85546875" style="3459" customWidth="1"/>
    <col min="7173" max="7173" width="16" style="3459" customWidth="1"/>
    <col min="7174" max="7174" width="43.42578125" style="3459" customWidth="1"/>
    <col min="7175" max="7422" width="9.140625" style="3459"/>
    <col min="7423" max="7423" width="7" style="3459" customWidth="1"/>
    <col min="7424" max="7424" width="10.7109375" style="3459" customWidth="1"/>
    <col min="7425" max="7425" width="15.7109375" style="3459" customWidth="1"/>
    <col min="7426" max="7427" width="13.42578125" style="3459" customWidth="1"/>
    <col min="7428" max="7428" width="17.85546875" style="3459" customWidth="1"/>
    <col min="7429" max="7429" width="16" style="3459" customWidth="1"/>
    <col min="7430" max="7430" width="43.42578125" style="3459" customWidth="1"/>
    <col min="7431" max="7678" width="9.140625" style="3459"/>
    <col min="7679" max="7679" width="7" style="3459" customWidth="1"/>
    <col min="7680" max="7680" width="10.7109375" style="3459" customWidth="1"/>
    <col min="7681" max="7681" width="15.7109375" style="3459" customWidth="1"/>
    <col min="7682" max="7683" width="13.42578125" style="3459" customWidth="1"/>
    <col min="7684" max="7684" width="17.85546875" style="3459" customWidth="1"/>
    <col min="7685" max="7685" width="16" style="3459" customWidth="1"/>
    <col min="7686" max="7686" width="43.42578125" style="3459" customWidth="1"/>
    <col min="7687" max="7934" width="9.140625" style="3459"/>
    <col min="7935" max="7935" width="7" style="3459" customWidth="1"/>
    <col min="7936" max="7936" width="10.7109375" style="3459" customWidth="1"/>
    <col min="7937" max="7937" width="15.7109375" style="3459" customWidth="1"/>
    <col min="7938" max="7939" width="13.42578125" style="3459" customWidth="1"/>
    <col min="7940" max="7940" width="17.85546875" style="3459" customWidth="1"/>
    <col min="7941" max="7941" width="16" style="3459" customWidth="1"/>
    <col min="7942" max="7942" width="43.42578125" style="3459" customWidth="1"/>
    <col min="7943" max="8190" width="9.140625" style="3459"/>
    <col min="8191" max="8191" width="7" style="3459" customWidth="1"/>
    <col min="8192" max="8192" width="10.7109375" style="3459" customWidth="1"/>
    <col min="8193" max="8193" width="15.7109375" style="3459" customWidth="1"/>
    <col min="8194" max="8195" width="13.42578125" style="3459" customWidth="1"/>
    <col min="8196" max="8196" width="17.85546875" style="3459" customWidth="1"/>
    <col min="8197" max="8197" width="16" style="3459" customWidth="1"/>
    <col min="8198" max="8198" width="43.42578125" style="3459" customWidth="1"/>
    <col min="8199" max="8446" width="9.140625" style="3459"/>
    <col min="8447" max="8447" width="7" style="3459" customWidth="1"/>
    <col min="8448" max="8448" width="10.7109375" style="3459" customWidth="1"/>
    <col min="8449" max="8449" width="15.7109375" style="3459" customWidth="1"/>
    <col min="8450" max="8451" width="13.42578125" style="3459" customWidth="1"/>
    <col min="8452" max="8452" width="17.85546875" style="3459" customWidth="1"/>
    <col min="8453" max="8453" width="16" style="3459" customWidth="1"/>
    <col min="8454" max="8454" width="43.42578125" style="3459" customWidth="1"/>
    <col min="8455" max="8702" width="9.140625" style="3459"/>
    <col min="8703" max="8703" width="7" style="3459" customWidth="1"/>
    <col min="8704" max="8704" width="10.7109375" style="3459" customWidth="1"/>
    <col min="8705" max="8705" width="15.7109375" style="3459" customWidth="1"/>
    <col min="8706" max="8707" width="13.42578125" style="3459" customWidth="1"/>
    <col min="8708" max="8708" width="17.85546875" style="3459" customWidth="1"/>
    <col min="8709" max="8709" width="16" style="3459" customWidth="1"/>
    <col min="8710" max="8710" width="43.42578125" style="3459" customWidth="1"/>
    <col min="8711" max="8958" width="9.140625" style="3459"/>
    <col min="8959" max="8959" width="7" style="3459" customWidth="1"/>
    <col min="8960" max="8960" width="10.7109375" style="3459" customWidth="1"/>
    <col min="8961" max="8961" width="15.7109375" style="3459" customWidth="1"/>
    <col min="8962" max="8963" width="13.42578125" style="3459" customWidth="1"/>
    <col min="8964" max="8964" width="17.85546875" style="3459" customWidth="1"/>
    <col min="8965" max="8965" width="16" style="3459" customWidth="1"/>
    <col min="8966" max="8966" width="43.42578125" style="3459" customWidth="1"/>
    <col min="8967" max="9214" width="9.140625" style="3459"/>
    <col min="9215" max="9215" width="7" style="3459" customWidth="1"/>
    <col min="9216" max="9216" width="10.7109375" style="3459" customWidth="1"/>
    <col min="9217" max="9217" width="15.7109375" style="3459" customWidth="1"/>
    <col min="9218" max="9219" width="13.42578125" style="3459" customWidth="1"/>
    <col min="9220" max="9220" width="17.85546875" style="3459" customWidth="1"/>
    <col min="9221" max="9221" width="16" style="3459" customWidth="1"/>
    <col min="9222" max="9222" width="43.42578125" style="3459" customWidth="1"/>
    <col min="9223" max="9470" width="9.140625" style="3459"/>
    <col min="9471" max="9471" width="7" style="3459" customWidth="1"/>
    <col min="9472" max="9472" width="10.7109375" style="3459" customWidth="1"/>
    <col min="9473" max="9473" width="15.7109375" style="3459" customWidth="1"/>
    <col min="9474" max="9475" width="13.42578125" style="3459" customWidth="1"/>
    <col min="9476" max="9476" width="17.85546875" style="3459" customWidth="1"/>
    <col min="9477" max="9477" width="16" style="3459" customWidth="1"/>
    <col min="9478" max="9478" width="43.42578125" style="3459" customWidth="1"/>
    <col min="9479" max="9726" width="9.140625" style="3459"/>
    <col min="9727" max="9727" width="7" style="3459" customWidth="1"/>
    <col min="9728" max="9728" width="10.7109375" style="3459" customWidth="1"/>
    <col min="9729" max="9729" width="15.7109375" style="3459" customWidth="1"/>
    <col min="9730" max="9731" width="13.42578125" style="3459" customWidth="1"/>
    <col min="9732" max="9732" width="17.85546875" style="3459" customWidth="1"/>
    <col min="9733" max="9733" width="16" style="3459" customWidth="1"/>
    <col min="9734" max="9734" width="43.42578125" style="3459" customWidth="1"/>
    <col min="9735" max="9982" width="9.140625" style="3459"/>
    <col min="9983" max="9983" width="7" style="3459" customWidth="1"/>
    <col min="9984" max="9984" width="10.7109375" style="3459" customWidth="1"/>
    <col min="9985" max="9985" width="15.7109375" style="3459" customWidth="1"/>
    <col min="9986" max="9987" width="13.42578125" style="3459" customWidth="1"/>
    <col min="9988" max="9988" width="17.85546875" style="3459" customWidth="1"/>
    <col min="9989" max="9989" width="16" style="3459" customWidth="1"/>
    <col min="9990" max="9990" width="43.42578125" style="3459" customWidth="1"/>
    <col min="9991" max="10238" width="9.140625" style="3459"/>
    <col min="10239" max="10239" width="7" style="3459" customWidth="1"/>
    <col min="10240" max="10240" width="10.7109375" style="3459" customWidth="1"/>
    <col min="10241" max="10241" width="15.7109375" style="3459" customWidth="1"/>
    <col min="10242" max="10243" width="13.42578125" style="3459" customWidth="1"/>
    <col min="10244" max="10244" width="17.85546875" style="3459" customWidth="1"/>
    <col min="10245" max="10245" width="16" style="3459" customWidth="1"/>
    <col min="10246" max="10246" width="43.42578125" style="3459" customWidth="1"/>
    <col min="10247" max="10494" width="9.140625" style="3459"/>
    <col min="10495" max="10495" width="7" style="3459" customWidth="1"/>
    <col min="10496" max="10496" width="10.7109375" style="3459" customWidth="1"/>
    <col min="10497" max="10497" width="15.7109375" style="3459" customWidth="1"/>
    <col min="10498" max="10499" width="13.42578125" style="3459" customWidth="1"/>
    <col min="10500" max="10500" width="17.85546875" style="3459" customWidth="1"/>
    <col min="10501" max="10501" width="16" style="3459" customWidth="1"/>
    <col min="10502" max="10502" width="43.42578125" style="3459" customWidth="1"/>
    <col min="10503" max="10750" width="9.140625" style="3459"/>
    <col min="10751" max="10751" width="7" style="3459" customWidth="1"/>
    <col min="10752" max="10752" width="10.7109375" style="3459" customWidth="1"/>
    <col min="10753" max="10753" width="15.7109375" style="3459" customWidth="1"/>
    <col min="10754" max="10755" width="13.42578125" style="3459" customWidth="1"/>
    <col min="10756" max="10756" width="17.85546875" style="3459" customWidth="1"/>
    <col min="10757" max="10757" width="16" style="3459" customWidth="1"/>
    <col min="10758" max="10758" width="43.42578125" style="3459" customWidth="1"/>
    <col min="10759" max="11006" width="9.140625" style="3459"/>
    <col min="11007" max="11007" width="7" style="3459" customWidth="1"/>
    <col min="11008" max="11008" width="10.7109375" style="3459" customWidth="1"/>
    <col min="11009" max="11009" width="15.7109375" style="3459" customWidth="1"/>
    <col min="11010" max="11011" width="13.42578125" style="3459" customWidth="1"/>
    <col min="11012" max="11012" width="17.85546875" style="3459" customWidth="1"/>
    <col min="11013" max="11013" width="16" style="3459" customWidth="1"/>
    <col min="11014" max="11014" width="43.42578125" style="3459" customWidth="1"/>
    <col min="11015" max="11262" width="9.140625" style="3459"/>
    <col min="11263" max="11263" width="7" style="3459" customWidth="1"/>
    <col min="11264" max="11264" width="10.7109375" style="3459" customWidth="1"/>
    <col min="11265" max="11265" width="15.7109375" style="3459" customWidth="1"/>
    <col min="11266" max="11267" width="13.42578125" style="3459" customWidth="1"/>
    <col min="11268" max="11268" width="17.85546875" style="3459" customWidth="1"/>
    <col min="11269" max="11269" width="16" style="3459" customWidth="1"/>
    <col min="11270" max="11270" width="43.42578125" style="3459" customWidth="1"/>
    <col min="11271" max="11518" width="9.140625" style="3459"/>
    <col min="11519" max="11519" width="7" style="3459" customWidth="1"/>
    <col min="11520" max="11520" width="10.7109375" style="3459" customWidth="1"/>
    <col min="11521" max="11521" width="15.7109375" style="3459" customWidth="1"/>
    <col min="11522" max="11523" width="13.42578125" style="3459" customWidth="1"/>
    <col min="11524" max="11524" width="17.85546875" style="3459" customWidth="1"/>
    <col min="11525" max="11525" width="16" style="3459" customWidth="1"/>
    <col min="11526" max="11526" width="43.42578125" style="3459" customWidth="1"/>
    <col min="11527" max="11774" width="9.140625" style="3459"/>
    <col min="11775" max="11775" width="7" style="3459" customWidth="1"/>
    <col min="11776" max="11776" width="10.7109375" style="3459" customWidth="1"/>
    <col min="11777" max="11777" width="15.7109375" style="3459" customWidth="1"/>
    <col min="11778" max="11779" width="13.42578125" style="3459" customWidth="1"/>
    <col min="11780" max="11780" width="17.85546875" style="3459" customWidth="1"/>
    <col min="11781" max="11781" width="16" style="3459" customWidth="1"/>
    <col min="11782" max="11782" width="43.42578125" style="3459" customWidth="1"/>
    <col min="11783" max="12030" width="9.140625" style="3459"/>
    <col min="12031" max="12031" width="7" style="3459" customWidth="1"/>
    <col min="12032" max="12032" width="10.7109375" style="3459" customWidth="1"/>
    <col min="12033" max="12033" width="15.7109375" style="3459" customWidth="1"/>
    <col min="12034" max="12035" width="13.42578125" style="3459" customWidth="1"/>
    <col min="12036" max="12036" width="17.85546875" style="3459" customWidth="1"/>
    <col min="12037" max="12037" width="16" style="3459" customWidth="1"/>
    <col min="12038" max="12038" width="43.42578125" style="3459" customWidth="1"/>
    <col min="12039" max="12286" width="9.140625" style="3459"/>
    <col min="12287" max="12287" width="7" style="3459" customWidth="1"/>
    <col min="12288" max="12288" width="10.7109375" style="3459" customWidth="1"/>
    <col min="12289" max="12289" width="15.7109375" style="3459" customWidth="1"/>
    <col min="12290" max="12291" width="13.42578125" style="3459" customWidth="1"/>
    <col min="12292" max="12292" width="17.85546875" style="3459" customWidth="1"/>
    <col min="12293" max="12293" width="16" style="3459" customWidth="1"/>
    <col min="12294" max="12294" width="43.42578125" style="3459" customWidth="1"/>
    <col min="12295" max="12542" width="9.140625" style="3459"/>
    <col min="12543" max="12543" width="7" style="3459" customWidth="1"/>
    <col min="12544" max="12544" width="10.7109375" style="3459" customWidth="1"/>
    <col min="12545" max="12545" width="15.7109375" style="3459" customWidth="1"/>
    <col min="12546" max="12547" width="13.42578125" style="3459" customWidth="1"/>
    <col min="12548" max="12548" width="17.85546875" style="3459" customWidth="1"/>
    <col min="12549" max="12549" width="16" style="3459" customWidth="1"/>
    <col min="12550" max="12550" width="43.42578125" style="3459" customWidth="1"/>
    <col min="12551" max="12798" width="9.140625" style="3459"/>
    <col min="12799" max="12799" width="7" style="3459" customWidth="1"/>
    <col min="12800" max="12800" width="10.7109375" style="3459" customWidth="1"/>
    <col min="12801" max="12801" width="15.7109375" style="3459" customWidth="1"/>
    <col min="12802" max="12803" width="13.42578125" style="3459" customWidth="1"/>
    <col min="12804" max="12804" width="17.85546875" style="3459" customWidth="1"/>
    <col min="12805" max="12805" width="16" style="3459" customWidth="1"/>
    <col min="12806" max="12806" width="43.42578125" style="3459" customWidth="1"/>
    <col min="12807" max="13054" width="9.140625" style="3459"/>
    <col min="13055" max="13055" width="7" style="3459" customWidth="1"/>
    <col min="13056" max="13056" width="10.7109375" style="3459" customWidth="1"/>
    <col min="13057" max="13057" width="15.7109375" style="3459" customWidth="1"/>
    <col min="13058" max="13059" width="13.42578125" style="3459" customWidth="1"/>
    <col min="13060" max="13060" width="17.85546875" style="3459" customWidth="1"/>
    <col min="13061" max="13061" width="16" style="3459" customWidth="1"/>
    <col min="13062" max="13062" width="43.42578125" style="3459" customWidth="1"/>
    <col min="13063" max="13310" width="9.140625" style="3459"/>
    <col min="13311" max="13311" width="7" style="3459" customWidth="1"/>
    <col min="13312" max="13312" width="10.7109375" style="3459" customWidth="1"/>
    <col min="13313" max="13313" width="15.7109375" style="3459" customWidth="1"/>
    <col min="13314" max="13315" width="13.42578125" style="3459" customWidth="1"/>
    <col min="13316" max="13316" width="17.85546875" style="3459" customWidth="1"/>
    <col min="13317" max="13317" width="16" style="3459" customWidth="1"/>
    <col min="13318" max="13318" width="43.42578125" style="3459" customWidth="1"/>
    <col min="13319" max="13566" width="9.140625" style="3459"/>
    <col min="13567" max="13567" width="7" style="3459" customWidth="1"/>
    <col min="13568" max="13568" width="10.7109375" style="3459" customWidth="1"/>
    <col min="13569" max="13569" width="15.7109375" style="3459" customWidth="1"/>
    <col min="13570" max="13571" width="13.42578125" style="3459" customWidth="1"/>
    <col min="13572" max="13572" width="17.85546875" style="3459" customWidth="1"/>
    <col min="13573" max="13573" width="16" style="3459" customWidth="1"/>
    <col min="13574" max="13574" width="43.42578125" style="3459" customWidth="1"/>
    <col min="13575" max="13822" width="9.140625" style="3459"/>
    <col min="13823" max="13823" width="7" style="3459" customWidth="1"/>
    <col min="13824" max="13824" width="10.7109375" style="3459" customWidth="1"/>
    <col min="13825" max="13825" width="15.7109375" style="3459" customWidth="1"/>
    <col min="13826" max="13827" width="13.42578125" style="3459" customWidth="1"/>
    <col min="13828" max="13828" width="17.85546875" style="3459" customWidth="1"/>
    <col min="13829" max="13829" width="16" style="3459" customWidth="1"/>
    <col min="13830" max="13830" width="43.42578125" style="3459" customWidth="1"/>
    <col min="13831" max="14078" width="9.140625" style="3459"/>
    <col min="14079" max="14079" width="7" style="3459" customWidth="1"/>
    <col min="14080" max="14080" width="10.7109375" style="3459" customWidth="1"/>
    <col min="14081" max="14081" width="15.7109375" style="3459" customWidth="1"/>
    <col min="14082" max="14083" width="13.42578125" style="3459" customWidth="1"/>
    <col min="14084" max="14084" width="17.85546875" style="3459" customWidth="1"/>
    <col min="14085" max="14085" width="16" style="3459" customWidth="1"/>
    <col min="14086" max="14086" width="43.42578125" style="3459" customWidth="1"/>
    <col min="14087" max="14334" width="9.140625" style="3459"/>
    <col min="14335" max="14335" width="7" style="3459" customWidth="1"/>
    <col min="14336" max="14336" width="10.7109375" style="3459" customWidth="1"/>
    <col min="14337" max="14337" width="15.7109375" style="3459" customWidth="1"/>
    <col min="14338" max="14339" width="13.42578125" style="3459" customWidth="1"/>
    <col min="14340" max="14340" width="17.85546875" style="3459" customWidth="1"/>
    <col min="14341" max="14341" width="16" style="3459" customWidth="1"/>
    <col min="14342" max="14342" width="43.42578125" style="3459" customWidth="1"/>
    <col min="14343" max="14590" width="9.140625" style="3459"/>
    <col min="14591" max="14591" width="7" style="3459" customWidth="1"/>
    <col min="14592" max="14592" width="10.7109375" style="3459" customWidth="1"/>
    <col min="14593" max="14593" width="15.7109375" style="3459" customWidth="1"/>
    <col min="14594" max="14595" width="13.42578125" style="3459" customWidth="1"/>
    <col min="14596" max="14596" width="17.85546875" style="3459" customWidth="1"/>
    <col min="14597" max="14597" width="16" style="3459" customWidth="1"/>
    <col min="14598" max="14598" width="43.42578125" style="3459" customWidth="1"/>
    <col min="14599" max="14846" width="9.140625" style="3459"/>
    <col min="14847" max="14847" width="7" style="3459" customWidth="1"/>
    <col min="14848" max="14848" width="10.7109375" style="3459" customWidth="1"/>
    <col min="14849" max="14849" width="15.7109375" style="3459" customWidth="1"/>
    <col min="14850" max="14851" width="13.42578125" style="3459" customWidth="1"/>
    <col min="14852" max="14852" width="17.85546875" style="3459" customWidth="1"/>
    <col min="14853" max="14853" width="16" style="3459" customWidth="1"/>
    <col min="14854" max="14854" width="43.42578125" style="3459" customWidth="1"/>
    <col min="14855" max="15102" width="9.140625" style="3459"/>
    <col min="15103" max="15103" width="7" style="3459" customWidth="1"/>
    <col min="15104" max="15104" width="10.7109375" style="3459" customWidth="1"/>
    <col min="15105" max="15105" width="15.7109375" style="3459" customWidth="1"/>
    <col min="15106" max="15107" width="13.42578125" style="3459" customWidth="1"/>
    <col min="15108" max="15108" width="17.85546875" style="3459" customWidth="1"/>
    <col min="15109" max="15109" width="16" style="3459" customWidth="1"/>
    <col min="15110" max="15110" width="43.42578125" style="3459" customWidth="1"/>
    <col min="15111" max="15358" width="9.140625" style="3459"/>
    <col min="15359" max="15359" width="7" style="3459" customWidth="1"/>
    <col min="15360" max="15360" width="10.7109375" style="3459" customWidth="1"/>
    <col min="15361" max="15361" width="15.7109375" style="3459" customWidth="1"/>
    <col min="15362" max="15363" width="13.42578125" style="3459" customWidth="1"/>
    <col min="15364" max="15364" width="17.85546875" style="3459" customWidth="1"/>
    <col min="15365" max="15365" width="16" style="3459" customWidth="1"/>
    <col min="15366" max="15366" width="43.42578125" style="3459" customWidth="1"/>
    <col min="15367" max="15614" width="9.140625" style="3459"/>
    <col min="15615" max="15615" width="7" style="3459" customWidth="1"/>
    <col min="15616" max="15616" width="10.7109375" style="3459" customWidth="1"/>
    <col min="15617" max="15617" width="15.7109375" style="3459" customWidth="1"/>
    <col min="15618" max="15619" width="13.42578125" style="3459" customWidth="1"/>
    <col min="15620" max="15620" width="17.85546875" style="3459" customWidth="1"/>
    <col min="15621" max="15621" width="16" style="3459" customWidth="1"/>
    <col min="15622" max="15622" width="43.42578125" style="3459" customWidth="1"/>
    <col min="15623" max="15870" width="9.140625" style="3459"/>
    <col min="15871" max="15871" width="7" style="3459" customWidth="1"/>
    <col min="15872" max="15872" width="10.7109375" style="3459" customWidth="1"/>
    <col min="15873" max="15873" width="15.7109375" style="3459" customWidth="1"/>
    <col min="15874" max="15875" width="13.42578125" style="3459" customWidth="1"/>
    <col min="15876" max="15876" width="17.85546875" style="3459" customWidth="1"/>
    <col min="15877" max="15877" width="16" style="3459" customWidth="1"/>
    <col min="15878" max="15878" width="43.42578125" style="3459" customWidth="1"/>
    <col min="15879" max="16126" width="9.140625" style="3459"/>
    <col min="16127" max="16127" width="7" style="3459" customWidth="1"/>
    <col min="16128" max="16128" width="10.7109375" style="3459" customWidth="1"/>
    <col min="16129" max="16129" width="15.7109375" style="3459" customWidth="1"/>
    <col min="16130" max="16131" width="13.42578125" style="3459" customWidth="1"/>
    <col min="16132" max="16132" width="17.85546875" style="3459" customWidth="1"/>
    <col min="16133" max="16133" width="16" style="3459" customWidth="1"/>
    <col min="16134" max="16134" width="43.42578125" style="3459" customWidth="1"/>
    <col min="16135" max="16384" width="9.140625" style="3459"/>
  </cols>
  <sheetData>
    <row r="1" spans="1:9" ht="17.25" customHeight="1"/>
    <row r="2" spans="1:9" s="3453" customFormat="1" ht="45.75" customHeight="1">
      <c r="A2" s="5703" t="s">
        <v>1224</v>
      </c>
      <c r="B2" s="5703"/>
      <c r="C2" s="5703"/>
      <c r="D2" s="5703"/>
      <c r="E2" s="5703"/>
      <c r="F2" s="5703"/>
      <c r="G2" s="5703"/>
      <c r="H2" s="5703"/>
      <c r="I2" s="5703"/>
    </row>
    <row r="3" spans="1:9" s="3453" customFormat="1" ht="18" customHeight="1" thickBot="1">
      <c r="A3" s="5704"/>
      <c r="B3" s="5704"/>
      <c r="C3" s="4330"/>
      <c r="D3" s="4330"/>
      <c r="E3" s="4330"/>
      <c r="F3" s="4330"/>
      <c r="G3" s="4330"/>
      <c r="H3" s="4330"/>
      <c r="I3" s="3669" t="s">
        <v>1</v>
      </c>
    </row>
    <row r="4" spans="1:9" s="3453" customFormat="1" ht="15.75" customHeight="1" thickBot="1">
      <c r="A4" s="5544" t="s">
        <v>2</v>
      </c>
      <c r="B4" s="5531" t="s">
        <v>1085</v>
      </c>
      <c r="C4" s="5534" t="s">
        <v>1093</v>
      </c>
      <c r="D4" s="5542" t="s">
        <v>5</v>
      </c>
      <c r="E4" s="5543" t="s">
        <v>1139</v>
      </c>
      <c r="F4" s="5542"/>
      <c r="G4" s="5542"/>
      <c r="H4" s="5643"/>
      <c r="I4" s="5544" t="s">
        <v>1158</v>
      </c>
    </row>
    <row r="5" spans="1:9" s="3453" customFormat="1" ht="21" customHeight="1" thickBot="1">
      <c r="A5" s="5544"/>
      <c r="B5" s="5532"/>
      <c r="C5" s="5535"/>
      <c r="D5" s="5542"/>
      <c r="E5" s="5537" t="s">
        <v>1136</v>
      </c>
      <c r="F5" s="5542" t="s">
        <v>1135</v>
      </c>
      <c r="G5" s="5706" t="s">
        <v>1137</v>
      </c>
      <c r="H5" s="5707"/>
      <c r="I5" s="5544"/>
    </row>
    <row r="6" spans="1:9" s="3453" customFormat="1" ht="24" customHeight="1" thickBot="1">
      <c r="A6" s="5531"/>
      <c r="B6" s="5533"/>
      <c r="C6" s="5536"/>
      <c r="D6" s="5534"/>
      <c r="E6" s="5549"/>
      <c r="F6" s="5534"/>
      <c r="G6" s="4329" t="s">
        <v>1087</v>
      </c>
      <c r="H6" s="4328" t="s">
        <v>1086</v>
      </c>
      <c r="I6" s="5705"/>
    </row>
    <row r="7" spans="1:9" s="3488" customFormat="1" ht="24" customHeight="1" thickBot="1">
      <c r="A7" s="3937" t="s">
        <v>18</v>
      </c>
      <c r="B7" s="3749"/>
      <c r="C7" s="3935" t="s">
        <v>1134</v>
      </c>
      <c r="D7" s="4049"/>
      <c r="E7" s="3746">
        <f>SUM(E8)</f>
        <v>20088132</v>
      </c>
      <c r="F7" s="3744">
        <f>SUM(F8)</f>
        <v>17447103.84</v>
      </c>
      <c r="G7" s="3745">
        <f>SUM(G8)</f>
        <v>4318369.72</v>
      </c>
      <c r="H7" s="3744">
        <f>SUM(H8)</f>
        <v>13128734.119999999</v>
      </c>
      <c r="I7" s="4031"/>
    </row>
    <row r="8" spans="1:9" s="3510" customFormat="1" ht="38.1" customHeight="1" thickBot="1">
      <c r="A8" s="5602"/>
      <c r="B8" s="3740" t="s">
        <v>37</v>
      </c>
      <c r="C8" s="4327" t="s">
        <v>38</v>
      </c>
      <c r="D8" s="4078"/>
      <c r="E8" s="3776">
        <f>SUM(E9:E12)</f>
        <v>20088132</v>
      </c>
      <c r="F8" s="3832">
        <f>SUM(F9:F12)</f>
        <v>17447103.84</v>
      </c>
      <c r="G8" s="4103">
        <f>SUM(G9:G12)</f>
        <v>4318369.72</v>
      </c>
      <c r="H8" s="3832">
        <f>SUM(H9:H12)</f>
        <v>13128734.119999999</v>
      </c>
      <c r="I8" s="4326"/>
    </row>
    <row r="9" spans="1:9" ht="49.5" customHeight="1">
      <c r="A9" s="5608"/>
      <c r="B9" s="5691"/>
      <c r="C9" s="5693"/>
      <c r="D9" s="3473" t="s">
        <v>1057</v>
      </c>
      <c r="E9" s="4163">
        <v>4386632</v>
      </c>
      <c r="F9" s="3888">
        <f>SUM(G9:H9)</f>
        <v>4283956.92</v>
      </c>
      <c r="G9" s="3474">
        <v>4283956.92</v>
      </c>
      <c r="H9" s="4233">
        <v>0</v>
      </c>
      <c r="I9" s="4325" t="s">
        <v>1223</v>
      </c>
    </row>
    <row r="10" spans="1:9" ht="48.75" customHeight="1">
      <c r="A10" s="5608"/>
      <c r="B10" s="5692"/>
      <c r="C10" s="5694"/>
      <c r="D10" s="4323" t="s">
        <v>371</v>
      </c>
      <c r="E10" s="3489">
        <v>36500</v>
      </c>
      <c r="F10" s="3888">
        <f>SUM(G10:H10)</f>
        <v>34412.800000000003</v>
      </c>
      <c r="G10" s="3500">
        <v>34412.800000000003</v>
      </c>
      <c r="H10" s="3652">
        <v>0</v>
      </c>
      <c r="I10" s="4324" t="s">
        <v>1222</v>
      </c>
    </row>
    <row r="11" spans="1:9" ht="46.5" customHeight="1">
      <c r="A11" s="5608"/>
      <c r="B11" s="5692"/>
      <c r="C11" s="5694"/>
      <c r="D11" s="4323" t="s">
        <v>1048</v>
      </c>
      <c r="E11" s="3489">
        <v>15590000</v>
      </c>
      <c r="F11" s="3888">
        <f>SUM(G11:H11)</f>
        <v>13128734.119999999</v>
      </c>
      <c r="G11" s="3500">
        <v>0</v>
      </c>
      <c r="H11" s="3652">
        <v>13128734.119999999</v>
      </c>
      <c r="I11" s="4322" t="s">
        <v>1221</v>
      </c>
    </row>
    <row r="12" spans="1:9" ht="60.75" customHeight="1" thickBot="1">
      <c r="A12" s="5603"/>
      <c r="B12" s="5692"/>
      <c r="C12" s="5694"/>
      <c r="D12" s="4323" t="s">
        <v>1046</v>
      </c>
      <c r="E12" s="3489">
        <v>75000</v>
      </c>
      <c r="F12" s="3888">
        <f>SUM(G12:H12)</f>
        <v>0</v>
      </c>
      <c r="G12" s="3500">
        <v>0</v>
      </c>
      <c r="H12" s="3652">
        <v>0</v>
      </c>
      <c r="I12" s="4322" t="s">
        <v>1220</v>
      </c>
    </row>
    <row r="13" spans="1:9" ht="24" customHeight="1" thickBot="1">
      <c r="A13" s="3937" t="s">
        <v>1064</v>
      </c>
      <c r="B13" s="4249"/>
      <c r="C13" s="4219" t="s">
        <v>1157</v>
      </c>
      <c r="D13" s="4248"/>
      <c r="E13" s="3746">
        <f>SUM(E25,E14,E20,E16,E22,E28,E34,E32,E30,E38)</f>
        <v>15168848</v>
      </c>
      <c r="F13" s="3744">
        <f>SUM(F25,F14,F20,F16,F22,F28,F34,F32,F30,F38)</f>
        <v>13974767.84</v>
      </c>
      <c r="G13" s="3745">
        <f>SUM(G25,G14,G20,G16,G22,G28,G34,G32,G30,G38)</f>
        <v>8244106.8299999991</v>
      </c>
      <c r="H13" s="3744">
        <f>SUM(H25,H14,H20,H16,H22,H28,H34,H32,H30,H38)</f>
        <v>5730661.0099999998</v>
      </c>
      <c r="I13" s="4247"/>
    </row>
    <row r="14" spans="1:9" s="3453" customFormat="1" ht="38.1" customHeight="1" thickBot="1">
      <c r="A14" s="3931"/>
      <c r="B14" s="3740" t="s">
        <v>1062</v>
      </c>
      <c r="C14" s="4027" t="s">
        <v>83</v>
      </c>
      <c r="D14" s="4026"/>
      <c r="E14" s="3776">
        <f>SUM(E15:E15)</f>
        <v>90000</v>
      </c>
      <c r="F14" s="3775">
        <f>SUM(G14:H14)</f>
        <v>90000</v>
      </c>
      <c r="G14" s="4304">
        <f>SUM(G15:G15)</f>
        <v>90000</v>
      </c>
      <c r="H14" s="3775">
        <f>SUM(H15:H15)</f>
        <v>0</v>
      </c>
      <c r="I14" s="4300"/>
    </row>
    <row r="15" spans="1:9" s="3453" customFormat="1" ht="65.25" customHeight="1" thickBot="1">
      <c r="A15" s="3876"/>
      <c r="B15" s="4321"/>
      <c r="C15" s="3493"/>
      <c r="D15" s="3821" t="s">
        <v>90</v>
      </c>
      <c r="E15" s="4299">
        <v>90000</v>
      </c>
      <c r="F15" s="4297">
        <f>SUM(G15:H15)</f>
        <v>90000</v>
      </c>
      <c r="G15" s="4298">
        <v>90000</v>
      </c>
      <c r="H15" s="4297">
        <v>0</v>
      </c>
      <c r="I15" s="4296" t="s">
        <v>1219</v>
      </c>
    </row>
    <row r="16" spans="1:9" s="4310" customFormat="1" ht="38.1" customHeight="1" thickBot="1">
      <c r="A16" s="3876"/>
      <c r="B16" s="3740" t="s">
        <v>1059</v>
      </c>
      <c r="C16" s="4320" t="s">
        <v>1218</v>
      </c>
      <c r="D16" s="4319"/>
      <c r="E16" s="4318">
        <f>SUM(E17:E19)</f>
        <v>7956965</v>
      </c>
      <c r="F16" s="4317">
        <f>SUM(F17:F19)</f>
        <v>7956963.9699999988</v>
      </c>
      <c r="G16" s="4317">
        <f>SUM(G17:G19)</f>
        <v>7956963.9699999988</v>
      </c>
      <c r="H16" s="4316">
        <f>SUM(H17:H19)</f>
        <v>0</v>
      </c>
      <c r="I16" s="4300"/>
    </row>
    <row r="17" spans="1:9" s="4310" customFormat="1" ht="31.5" customHeight="1">
      <c r="A17" s="3876"/>
      <c r="B17" s="4315"/>
      <c r="C17" s="4314"/>
      <c r="D17" s="3925" t="s">
        <v>1057</v>
      </c>
      <c r="E17" s="4313">
        <v>444476</v>
      </c>
      <c r="F17" s="4311">
        <f>SUM(G17:H17)</f>
        <v>444475.47</v>
      </c>
      <c r="G17" s="4312">
        <v>444475.47</v>
      </c>
      <c r="H17" s="4311">
        <v>0</v>
      </c>
      <c r="I17" s="5710" t="s">
        <v>1217</v>
      </c>
    </row>
    <row r="18" spans="1:9" s="3453" customFormat="1" ht="30.75" customHeight="1">
      <c r="A18" s="5608"/>
      <c r="B18" s="5737"/>
      <c r="C18" s="5739"/>
      <c r="D18" s="4309" t="s">
        <v>371</v>
      </c>
      <c r="E18" s="4308">
        <v>4715519</v>
      </c>
      <c r="F18" s="3822">
        <f>SUM(G18:H18)</f>
        <v>4715518.8099999996</v>
      </c>
      <c r="G18" s="4307">
        <v>4715518.8099999996</v>
      </c>
      <c r="H18" s="3824">
        <v>0</v>
      </c>
      <c r="I18" s="5711"/>
    </row>
    <row r="19" spans="1:9" s="3453" customFormat="1" ht="33" customHeight="1" thickBot="1">
      <c r="A19" s="5608"/>
      <c r="B19" s="5738"/>
      <c r="C19" s="5740"/>
      <c r="D19" s="4119" t="s">
        <v>613</v>
      </c>
      <c r="E19" s="4306">
        <v>2796970</v>
      </c>
      <c r="F19" s="4305">
        <f>SUM(G19:H19)</f>
        <v>2796969.69</v>
      </c>
      <c r="G19" s="3759">
        <v>2796969.69</v>
      </c>
      <c r="H19" s="3759">
        <v>0</v>
      </c>
      <c r="I19" s="5712"/>
    </row>
    <row r="20" spans="1:9" s="3453" customFormat="1" ht="24" customHeight="1" thickBot="1">
      <c r="A20" s="3876"/>
      <c r="B20" s="3740" t="s">
        <v>1052</v>
      </c>
      <c r="C20" s="4027" t="s">
        <v>105</v>
      </c>
      <c r="D20" s="4026"/>
      <c r="E20" s="3776">
        <f>SUM(E21:E21)</f>
        <v>50000</v>
      </c>
      <c r="F20" s="3775">
        <f>SUM(G20:H20)</f>
        <v>47142.86</v>
      </c>
      <c r="G20" s="4304">
        <f>SUM(G21:G21)</f>
        <v>47142.86</v>
      </c>
      <c r="H20" s="3775">
        <f>SUM(H21:H21)</f>
        <v>0</v>
      </c>
      <c r="I20" s="4300"/>
    </row>
    <row r="21" spans="1:9" s="3453" customFormat="1" ht="53.25" customHeight="1" thickBot="1">
      <c r="A21" s="3867"/>
      <c r="B21" s="4303"/>
      <c r="C21" s="3835"/>
      <c r="D21" s="3864" t="s">
        <v>90</v>
      </c>
      <c r="E21" s="3863">
        <v>50000</v>
      </c>
      <c r="F21" s="3759">
        <f>SUM(G21:H21)</f>
        <v>47142.86</v>
      </c>
      <c r="G21" s="4282">
        <v>47142.86</v>
      </c>
      <c r="H21" s="3759">
        <v>0</v>
      </c>
      <c r="I21" s="4023" t="s">
        <v>1216</v>
      </c>
    </row>
    <row r="22" spans="1:9" s="3764" customFormat="1" ht="24" customHeight="1" thickBot="1">
      <c r="A22" s="3876"/>
      <c r="B22" s="3740" t="s">
        <v>1051</v>
      </c>
      <c r="C22" s="4027" t="s">
        <v>109</v>
      </c>
      <c r="D22" s="4026"/>
      <c r="E22" s="3776">
        <f>SUM(E23:E24)</f>
        <v>1553675</v>
      </c>
      <c r="F22" s="3832">
        <f>SUM(F23:F24)</f>
        <v>560146.86</v>
      </c>
      <c r="G22" s="4103">
        <f>SUM(G23:G24)</f>
        <v>0</v>
      </c>
      <c r="H22" s="3832">
        <f>SUM(H23:H24)</f>
        <v>560146.86</v>
      </c>
      <c r="I22" s="4300"/>
    </row>
    <row r="23" spans="1:9" s="3764" customFormat="1" ht="180.75" customHeight="1">
      <c r="A23" s="3876"/>
      <c r="B23" s="5628"/>
      <c r="C23" s="5625"/>
      <c r="D23" s="3821" t="s">
        <v>1048</v>
      </c>
      <c r="E23" s="4299">
        <v>928675</v>
      </c>
      <c r="F23" s="4297">
        <f>SUM(H23:H23)</f>
        <v>560146.86</v>
      </c>
      <c r="G23" s="4302">
        <v>0</v>
      </c>
      <c r="H23" s="4301">
        <v>560146.86</v>
      </c>
      <c r="I23" s="4296" t="s">
        <v>1215</v>
      </c>
    </row>
    <row r="24" spans="1:9" s="3764" customFormat="1" ht="49.5" customHeight="1" thickBot="1">
      <c r="A24" s="3876"/>
      <c r="B24" s="5630"/>
      <c r="C24" s="5627"/>
      <c r="D24" s="4013" t="s">
        <v>1046</v>
      </c>
      <c r="E24" s="4295">
        <v>625000</v>
      </c>
      <c r="F24" s="3615">
        <f>SUM(G24:H24)</f>
        <v>0</v>
      </c>
      <c r="G24" s="3615">
        <v>0</v>
      </c>
      <c r="H24" s="3615">
        <v>0</v>
      </c>
      <c r="I24" s="4293" t="s">
        <v>1214</v>
      </c>
    </row>
    <row r="25" spans="1:9" s="3764" customFormat="1" ht="24" customHeight="1" thickBot="1">
      <c r="A25" s="3876"/>
      <c r="B25" s="3740" t="s">
        <v>1044</v>
      </c>
      <c r="C25" s="4027" t="s">
        <v>1043</v>
      </c>
      <c r="D25" s="4026"/>
      <c r="E25" s="3776">
        <f>SUM(E26:E27)</f>
        <v>4407003</v>
      </c>
      <c r="F25" s="3832">
        <f>SUM(F26:F27)</f>
        <v>4245752.92</v>
      </c>
      <c r="G25" s="4103">
        <f>SUM(G26:G27)</f>
        <v>50000</v>
      </c>
      <c r="H25" s="3832">
        <f>SUM(H26:H27)</f>
        <v>4195752.92</v>
      </c>
      <c r="I25" s="4300"/>
    </row>
    <row r="26" spans="1:9" s="3764" customFormat="1" ht="42.75" customHeight="1">
      <c r="A26" s="3876"/>
      <c r="B26" s="5628"/>
      <c r="C26" s="5625"/>
      <c r="D26" s="3821" t="s">
        <v>90</v>
      </c>
      <c r="E26" s="4299">
        <v>50000</v>
      </c>
      <c r="F26" s="4297">
        <f>SUM(G26:H26)</f>
        <v>50000</v>
      </c>
      <c r="G26" s="4298">
        <v>50000</v>
      </c>
      <c r="H26" s="4297">
        <v>0</v>
      </c>
      <c r="I26" s="4296" t="s">
        <v>1213</v>
      </c>
    </row>
    <row r="27" spans="1:9" s="3764" customFormat="1" ht="133.5" customHeight="1" thickBot="1">
      <c r="A27" s="3876"/>
      <c r="B27" s="5630"/>
      <c r="C27" s="5627"/>
      <c r="D27" s="4013" t="s">
        <v>485</v>
      </c>
      <c r="E27" s="4295">
        <v>4357003</v>
      </c>
      <c r="F27" s="3615">
        <f>SUM(G27:H27)</f>
        <v>4195752.92</v>
      </c>
      <c r="G27" s="4294">
        <v>0</v>
      </c>
      <c r="H27" s="3615">
        <v>4195752.92</v>
      </c>
      <c r="I27" s="4293" t="s">
        <v>1288</v>
      </c>
    </row>
    <row r="28" spans="1:9" s="3510" customFormat="1" ht="38.1" hidden="1" customHeight="1" thickBot="1">
      <c r="A28" s="3915"/>
      <c r="B28" s="4078" t="s">
        <v>1042</v>
      </c>
      <c r="C28" s="4261" t="s">
        <v>1041</v>
      </c>
      <c r="D28" s="4076"/>
      <c r="E28" s="4292">
        <f>SUM(E29)</f>
        <v>0</v>
      </c>
      <c r="F28" s="4073">
        <f>SUM(F29)</f>
        <v>0</v>
      </c>
      <c r="G28" s="4074">
        <f>SUM(G29)</f>
        <v>0</v>
      </c>
      <c r="H28" s="4073">
        <f>SUM(H29)</f>
        <v>0</v>
      </c>
      <c r="I28" s="4291"/>
    </row>
    <row r="29" spans="1:9" s="3510" customFormat="1" ht="37.5" hidden="1" customHeight="1" thickBot="1">
      <c r="A29" s="3915"/>
      <c r="B29" s="4265"/>
      <c r="C29" s="4264"/>
      <c r="D29" s="3904" t="s">
        <v>485</v>
      </c>
      <c r="E29" s="3903"/>
      <c r="F29" s="3902"/>
      <c r="G29" s="4263"/>
      <c r="H29" s="3902"/>
      <c r="I29" s="4250" t="s">
        <v>1212</v>
      </c>
    </row>
    <row r="30" spans="1:9" s="3764" customFormat="1" ht="24" customHeight="1" thickBot="1">
      <c r="A30" s="3876"/>
      <c r="B30" s="3740" t="s">
        <v>1039</v>
      </c>
      <c r="C30" s="4027" t="s">
        <v>1038</v>
      </c>
      <c r="D30" s="4026"/>
      <c r="E30" s="4029">
        <f>SUM(E31)</f>
        <v>1011205</v>
      </c>
      <c r="F30" s="3766">
        <f>SUM(F31)</f>
        <v>974761.23</v>
      </c>
      <c r="G30" s="3777">
        <f>SUM(G31)</f>
        <v>0</v>
      </c>
      <c r="H30" s="3766">
        <f>SUM(H31)</f>
        <v>974761.23</v>
      </c>
      <c r="I30" s="4290"/>
    </row>
    <row r="31" spans="1:9" s="3764" customFormat="1" ht="163.5" customHeight="1" thickBot="1">
      <c r="A31" s="3876"/>
      <c r="B31" s="4284"/>
      <c r="C31" s="4283"/>
      <c r="D31" s="3864" t="s">
        <v>485</v>
      </c>
      <c r="E31" s="3863">
        <v>1011205</v>
      </c>
      <c r="F31" s="3759">
        <f>SUM(G31:H31)</f>
        <v>974761.23</v>
      </c>
      <c r="G31" s="4282">
        <v>0</v>
      </c>
      <c r="H31" s="3759">
        <v>974761.23</v>
      </c>
      <c r="I31" s="4023" t="s">
        <v>1291</v>
      </c>
    </row>
    <row r="32" spans="1:9" s="3764" customFormat="1" ht="24" customHeight="1" thickBot="1">
      <c r="A32" s="3876"/>
      <c r="B32" s="3740" t="s">
        <v>1037</v>
      </c>
      <c r="C32" s="4289" t="s">
        <v>1036</v>
      </c>
      <c r="D32" s="4182"/>
      <c r="E32" s="4288">
        <f>E33</f>
        <v>100000</v>
      </c>
      <c r="F32" s="4286">
        <f>F33</f>
        <v>100000</v>
      </c>
      <c r="G32" s="4287">
        <f>G33</f>
        <v>100000</v>
      </c>
      <c r="H32" s="4286">
        <f>H33</f>
        <v>0</v>
      </c>
      <c r="I32" s="4285"/>
    </row>
    <row r="33" spans="1:9" s="3764" customFormat="1" ht="50.25" customHeight="1" thickBot="1">
      <c r="A33" s="3867"/>
      <c r="B33" s="4284"/>
      <c r="C33" s="4283"/>
      <c r="D33" s="3864" t="s">
        <v>90</v>
      </c>
      <c r="E33" s="3863">
        <v>100000</v>
      </c>
      <c r="F33" s="3759">
        <f>SUM(G33:H33)</f>
        <v>100000</v>
      </c>
      <c r="G33" s="4282">
        <v>100000</v>
      </c>
      <c r="H33" s="3759">
        <v>0</v>
      </c>
      <c r="I33" s="4281" t="s">
        <v>1211</v>
      </c>
    </row>
    <row r="34" spans="1:9" ht="37.5" hidden="1" customHeight="1" thickBot="1">
      <c r="A34" s="3915"/>
      <c r="B34" s="3914" t="s">
        <v>1035</v>
      </c>
      <c r="C34" s="4143" t="s">
        <v>783</v>
      </c>
      <c r="D34" s="3912"/>
      <c r="E34" s="3911">
        <f>SUM(E35:E37)</f>
        <v>0</v>
      </c>
      <c r="F34" s="3909">
        <f>SUM(F35:F37)</f>
        <v>0</v>
      </c>
      <c r="G34" s="4280">
        <f>SUM(G35:G37)</f>
        <v>0</v>
      </c>
      <c r="H34" s="3909">
        <f>SUM(H35:H37)</f>
        <v>0</v>
      </c>
      <c r="I34" s="4279"/>
    </row>
    <row r="35" spans="1:9" ht="30" hidden="1" customHeight="1">
      <c r="A35" s="3915"/>
      <c r="B35" s="5695"/>
      <c r="C35" s="5697"/>
      <c r="D35" s="5725" t="s">
        <v>90</v>
      </c>
      <c r="E35" s="5741"/>
      <c r="F35" s="5731">
        <f>SUM(G35:H36)</f>
        <v>0</v>
      </c>
      <c r="G35" s="5733"/>
      <c r="H35" s="5687">
        <v>0</v>
      </c>
      <c r="I35" s="5735"/>
    </row>
    <row r="36" spans="1:9" ht="31.5" hidden="1" customHeight="1" thickBot="1">
      <c r="A36" s="3907"/>
      <c r="B36" s="5696"/>
      <c r="C36" s="5698"/>
      <c r="D36" s="5726"/>
      <c r="E36" s="5742"/>
      <c r="F36" s="5732"/>
      <c r="G36" s="5734"/>
      <c r="H36" s="5688"/>
      <c r="I36" s="5736"/>
    </row>
    <row r="37" spans="1:9" ht="107.25" hidden="1" customHeight="1" thickBot="1">
      <c r="A37" s="5644"/>
      <c r="B37" s="4278"/>
      <c r="C37" s="4277"/>
      <c r="D37" s="4055" t="s">
        <v>485</v>
      </c>
      <c r="E37" s="4276"/>
      <c r="F37" s="4275">
        <f>SUM(G37:H37)</f>
        <v>0</v>
      </c>
      <c r="G37" s="4274">
        <v>0</v>
      </c>
      <c r="H37" s="4273"/>
      <c r="I37" s="4106"/>
    </row>
    <row r="38" spans="1:9" ht="24" hidden="1" customHeight="1" thickBot="1">
      <c r="A38" s="5645"/>
      <c r="B38" s="4078" t="s">
        <v>1034</v>
      </c>
      <c r="C38" s="4269" t="s">
        <v>49</v>
      </c>
      <c r="D38" s="4210"/>
      <c r="E38" s="4268">
        <f>E39</f>
        <v>0</v>
      </c>
      <c r="F38" s="4266">
        <f>F39</f>
        <v>0</v>
      </c>
      <c r="G38" s="4267">
        <f>G39</f>
        <v>0</v>
      </c>
      <c r="H38" s="4266">
        <f>H39</f>
        <v>0</v>
      </c>
      <c r="I38" s="4139"/>
    </row>
    <row r="39" spans="1:9" ht="147" hidden="1" customHeight="1" thickBot="1">
      <c r="A39" s="5646"/>
      <c r="B39" s="4265"/>
      <c r="C39" s="4264"/>
      <c r="D39" s="3904" t="s">
        <v>90</v>
      </c>
      <c r="E39" s="3903"/>
      <c r="F39" s="3902"/>
      <c r="G39" s="3902"/>
      <c r="H39" s="3902"/>
      <c r="I39" s="4262"/>
    </row>
    <row r="40" spans="1:9" ht="24" hidden="1" customHeight="1" thickBot="1">
      <c r="A40" s="4050" t="s">
        <v>1033</v>
      </c>
      <c r="B40" s="4272"/>
      <c r="C40" s="4214" t="s">
        <v>135</v>
      </c>
      <c r="D40" s="4271"/>
      <c r="E40" s="4046">
        <f>SUM(E43,E41)</f>
        <v>0</v>
      </c>
      <c r="F40" s="4044">
        <f>SUM(F43,F41)</f>
        <v>0</v>
      </c>
      <c r="G40" s="4045">
        <f>SUM(G43,G41)</f>
        <v>0</v>
      </c>
      <c r="H40" s="4044">
        <f>SUM(H43,H41)</f>
        <v>0</v>
      </c>
      <c r="I40" s="4270"/>
    </row>
    <row r="41" spans="1:9" ht="24" hidden="1" customHeight="1" thickBot="1">
      <c r="A41" s="3588"/>
      <c r="B41" s="4078" t="s">
        <v>1031</v>
      </c>
      <c r="C41" s="4269" t="s">
        <v>49</v>
      </c>
      <c r="D41" s="4210"/>
      <c r="E41" s="4268">
        <f>E42</f>
        <v>0</v>
      </c>
      <c r="F41" s="4266">
        <f>SUM(F42)</f>
        <v>0</v>
      </c>
      <c r="G41" s="4267">
        <f>G42</f>
        <v>0</v>
      </c>
      <c r="H41" s="4266">
        <f>H42</f>
        <v>0</v>
      </c>
      <c r="I41" s="4139"/>
    </row>
    <row r="42" spans="1:9" ht="24" hidden="1" customHeight="1" thickBot="1">
      <c r="A42" s="3588"/>
      <c r="B42" s="4265"/>
      <c r="C42" s="4264"/>
      <c r="D42" s="3904" t="s">
        <v>485</v>
      </c>
      <c r="E42" s="3903"/>
      <c r="F42" s="3902">
        <f>SUM(G42:H42)</f>
        <v>0</v>
      </c>
      <c r="G42" s="4263">
        <v>0</v>
      </c>
      <c r="H42" s="3902"/>
      <c r="I42" s="4262"/>
    </row>
    <row r="43" spans="1:9" ht="24" hidden="1" customHeight="1" thickBot="1">
      <c r="A43" s="5645"/>
      <c r="B43" s="4078" t="s">
        <v>1030</v>
      </c>
      <c r="C43" s="4261" t="s">
        <v>49</v>
      </c>
      <c r="D43" s="4076"/>
      <c r="E43" s="4260">
        <f>SUM(E44:E45)</f>
        <v>0</v>
      </c>
      <c r="F43" s="4258">
        <f>SUM(F44:F45)</f>
        <v>0</v>
      </c>
      <c r="G43" s="4259">
        <f>SUM(G44:G45)</f>
        <v>0</v>
      </c>
      <c r="H43" s="4258">
        <f>SUM(H44:H45)</f>
        <v>0</v>
      </c>
      <c r="I43" s="3951"/>
    </row>
    <row r="44" spans="1:9" ht="47.25" hidden="1" customHeight="1">
      <c r="A44" s="5645"/>
      <c r="B44" s="5695"/>
      <c r="C44" s="5697"/>
      <c r="D44" s="4257" t="s">
        <v>88</v>
      </c>
      <c r="E44" s="4256"/>
      <c r="F44" s="4255"/>
      <c r="G44" s="4254"/>
      <c r="H44" s="4253"/>
      <c r="I44" s="4252" t="s">
        <v>1210</v>
      </c>
    </row>
    <row r="45" spans="1:9" ht="57" hidden="1" customHeight="1" thickBot="1">
      <c r="A45" s="5646"/>
      <c r="B45" s="5696"/>
      <c r="C45" s="5698"/>
      <c r="D45" s="3904" t="s">
        <v>485</v>
      </c>
      <c r="E45" s="4034"/>
      <c r="F45" s="3902"/>
      <c r="G45" s="4251"/>
      <c r="H45" s="4087"/>
      <c r="I45" s="4250" t="s">
        <v>1209</v>
      </c>
    </row>
    <row r="46" spans="1:9" ht="24" customHeight="1" thickBot="1">
      <c r="A46" s="3937" t="s">
        <v>1019</v>
      </c>
      <c r="B46" s="4249"/>
      <c r="C46" s="4219" t="s">
        <v>140</v>
      </c>
      <c r="D46" s="4248"/>
      <c r="E46" s="3746">
        <f>SUM(E51,E47)</f>
        <v>248794</v>
      </c>
      <c r="F46" s="3744">
        <f>SUM(F51,F47)</f>
        <v>248794</v>
      </c>
      <c r="G46" s="3745">
        <f>SUM(G51,G47)</f>
        <v>153000</v>
      </c>
      <c r="H46" s="3744">
        <f>SUM(H51,H47)</f>
        <v>95794</v>
      </c>
      <c r="I46" s="4247"/>
    </row>
    <row r="47" spans="1:9" ht="38.1" customHeight="1" thickBot="1">
      <c r="A47" s="4246"/>
      <c r="B47" s="4245" t="s">
        <v>1017</v>
      </c>
      <c r="C47" s="4244" t="s">
        <v>141</v>
      </c>
      <c r="D47" s="4243"/>
      <c r="E47" s="4242">
        <f>SUM(E48:E50)</f>
        <v>209794</v>
      </c>
      <c r="F47" s="4241">
        <f>SUM(F48:F50)</f>
        <v>209794</v>
      </c>
      <c r="G47" s="4240">
        <f>SUM(G48:G50)</f>
        <v>126000</v>
      </c>
      <c r="H47" s="4239">
        <f>SUM(H48:H50)</f>
        <v>83794</v>
      </c>
      <c r="I47" s="4238"/>
    </row>
    <row r="48" spans="1:9" ht="358.5" customHeight="1">
      <c r="A48" s="4224"/>
      <c r="B48" s="4237"/>
      <c r="C48" s="4236"/>
      <c r="D48" s="5713" t="s">
        <v>90</v>
      </c>
      <c r="E48" s="5715">
        <v>126000</v>
      </c>
      <c r="F48" s="5717">
        <f>SUM(G48:H49)</f>
        <v>126000</v>
      </c>
      <c r="G48" s="5719">
        <v>126000</v>
      </c>
      <c r="H48" s="5721">
        <v>0</v>
      </c>
      <c r="I48" s="5729" t="s">
        <v>1208</v>
      </c>
    </row>
    <row r="49" spans="1:9" ht="80.25" hidden="1" customHeight="1" thickBot="1">
      <c r="A49" s="4224"/>
      <c r="B49" s="4235"/>
      <c r="C49" s="4234"/>
      <c r="D49" s="5714"/>
      <c r="E49" s="5716"/>
      <c r="F49" s="5718"/>
      <c r="G49" s="5720"/>
      <c r="H49" s="5722"/>
      <c r="I49" s="5730"/>
    </row>
    <row r="50" spans="1:9" ht="286.5" customHeight="1" thickBot="1">
      <c r="A50" s="4221"/>
      <c r="B50" s="4232"/>
      <c r="C50" s="4231"/>
      <c r="D50" s="4013" t="s">
        <v>485</v>
      </c>
      <c r="E50" s="4230">
        <v>83794</v>
      </c>
      <c r="F50" s="4229">
        <f>SUM(G50:H50)</f>
        <v>83794</v>
      </c>
      <c r="G50" s="4228">
        <v>0</v>
      </c>
      <c r="H50" s="4227">
        <v>83794</v>
      </c>
      <c r="I50" s="4226" t="s">
        <v>1207</v>
      </c>
    </row>
    <row r="51" spans="1:9" ht="24" customHeight="1" thickBot="1">
      <c r="A51" s="4224"/>
      <c r="B51" s="3881" t="s">
        <v>1010</v>
      </c>
      <c r="C51" s="4022" t="s">
        <v>49</v>
      </c>
      <c r="D51" s="3879"/>
      <c r="E51" s="3898">
        <f>SUM(E52:E53)</f>
        <v>39000</v>
      </c>
      <c r="F51" s="4225">
        <f>SUM(F52:F53)</f>
        <v>39000</v>
      </c>
      <c r="G51" s="3897">
        <f>SUM(G52:G53)</f>
        <v>27000</v>
      </c>
      <c r="H51" s="4225">
        <f>SUM(H52:H53)</f>
        <v>12000</v>
      </c>
      <c r="I51" s="4139"/>
    </row>
    <row r="52" spans="1:9" ht="101.25" customHeight="1">
      <c r="A52" s="4224"/>
      <c r="B52" s="5699"/>
      <c r="C52" s="5701"/>
      <c r="D52" s="3873" t="s">
        <v>90</v>
      </c>
      <c r="E52" s="3872">
        <v>27000</v>
      </c>
      <c r="F52" s="3829">
        <f>SUM(G52:H52)</f>
        <v>27000</v>
      </c>
      <c r="G52" s="4223">
        <v>27000</v>
      </c>
      <c r="H52" s="3827">
        <v>0</v>
      </c>
      <c r="I52" s="4222" t="s">
        <v>1206</v>
      </c>
    </row>
    <row r="53" spans="1:9" ht="43.5" thickBot="1">
      <c r="A53" s="4221"/>
      <c r="B53" s="5700"/>
      <c r="C53" s="5702"/>
      <c r="D53" s="3864" t="s">
        <v>485</v>
      </c>
      <c r="E53" s="3760">
        <v>12000</v>
      </c>
      <c r="F53" s="3759">
        <f>SUM(G53:H53)</f>
        <v>12000</v>
      </c>
      <c r="G53" s="3758">
        <v>0</v>
      </c>
      <c r="H53" s="4220">
        <v>12000</v>
      </c>
      <c r="I53" s="4159" t="s">
        <v>1205</v>
      </c>
    </row>
    <row r="54" spans="1:9" s="3517" customFormat="1" ht="24" customHeight="1" thickBot="1">
      <c r="A54" s="3937" t="s">
        <v>1009</v>
      </c>
      <c r="B54" s="3752"/>
      <c r="C54" s="4219" t="s">
        <v>154</v>
      </c>
      <c r="D54" s="4218"/>
      <c r="E54" s="3747">
        <f>E55+E57</f>
        <v>70500</v>
      </c>
      <c r="F54" s="3745">
        <f>F55+F57</f>
        <v>70500</v>
      </c>
      <c r="G54" s="3744">
        <f>G55+G57</f>
        <v>70500</v>
      </c>
      <c r="H54" s="3745">
        <f>H55+H57</f>
        <v>0</v>
      </c>
      <c r="I54" s="4217"/>
    </row>
    <row r="55" spans="1:9" s="3517" customFormat="1" ht="30.75" thickBot="1">
      <c r="A55" s="5652"/>
      <c r="B55" s="4184" t="s">
        <v>1005</v>
      </c>
      <c r="C55" s="4183" t="s">
        <v>1004</v>
      </c>
      <c r="D55" s="4182"/>
      <c r="E55" s="4181">
        <f>E56</f>
        <v>58500</v>
      </c>
      <c r="F55" s="4179">
        <f>F56</f>
        <v>58500</v>
      </c>
      <c r="G55" s="4180">
        <f>G56</f>
        <v>58500</v>
      </c>
      <c r="H55" s="4179">
        <f>H56</f>
        <v>0</v>
      </c>
      <c r="I55" s="4216"/>
    </row>
    <row r="56" spans="1:9" ht="59.25" customHeight="1" thickBot="1">
      <c r="A56" s="5653"/>
      <c r="B56" s="4177"/>
      <c r="C56" s="4176"/>
      <c r="D56" s="4119" t="s">
        <v>90</v>
      </c>
      <c r="E56" s="4175">
        <v>58500</v>
      </c>
      <c r="F56" s="4174">
        <f>SUM(G56:H56)</f>
        <v>58500</v>
      </c>
      <c r="G56" s="4173">
        <v>58500</v>
      </c>
      <c r="H56" s="4172">
        <v>0</v>
      </c>
      <c r="I56" s="4171" t="s">
        <v>1204</v>
      </c>
    </row>
    <row r="57" spans="1:9" s="3517" customFormat="1" ht="24" customHeight="1" thickBot="1">
      <c r="A57" s="5653"/>
      <c r="B57" s="4184" t="s">
        <v>1001</v>
      </c>
      <c r="C57" s="4183" t="s">
        <v>1000</v>
      </c>
      <c r="D57" s="4182"/>
      <c r="E57" s="4181">
        <f>E58</f>
        <v>12000</v>
      </c>
      <c r="F57" s="4179">
        <f>F58</f>
        <v>12000</v>
      </c>
      <c r="G57" s="4180">
        <f>G58</f>
        <v>12000</v>
      </c>
      <c r="H57" s="4179">
        <f>H58</f>
        <v>0</v>
      </c>
      <c r="I57" s="4215"/>
    </row>
    <row r="58" spans="1:9" ht="63" customHeight="1" thickBot="1">
      <c r="A58" s="5654"/>
      <c r="B58" s="4177"/>
      <c r="C58" s="4176"/>
      <c r="D58" s="4119" t="s">
        <v>90</v>
      </c>
      <c r="E58" s="4175">
        <v>12000</v>
      </c>
      <c r="F58" s="4174">
        <f>SUM(G58:H58)</f>
        <v>12000</v>
      </c>
      <c r="G58" s="4173">
        <v>12000</v>
      </c>
      <c r="H58" s="4172">
        <v>0</v>
      </c>
      <c r="I58" s="4171" t="s">
        <v>1203</v>
      </c>
    </row>
    <row r="59" spans="1:9" s="3517" customFormat="1" ht="27.75" hidden="1" customHeight="1" thickBot="1">
      <c r="A59" s="4050" t="s">
        <v>999</v>
      </c>
      <c r="B59" s="4098"/>
      <c r="C59" s="4214" t="s">
        <v>164</v>
      </c>
      <c r="D59" s="4213"/>
      <c r="E59" s="4046">
        <f t="shared" ref="E59:H60" si="0">E60</f>
        <v>0</v>
      </c>
      <c r="F59" s="4044">
        <f t="shared" si="0"/>
        <v>0</v>
      </c>
      <c r="G59" s="4045">
        <f t="shared" si="0"/>
        <v>0</v>
      </c>
      <c r="H59" s="4044">
        <f t="shared" si="0"/>
        <v>0</v>
      </c>
      <c r="I59" s="4206" t="s">
        <v>1202</v>
      </c>
    </row>
    <row r="60" spans="1:9" s="3517" customFormat="1" ht="27.75" hidden="1" customHeight="1" thickBot="1">
      <c r="A60" s="5652"/>
      <c r="B60" s="4212" t="s">
        <v>997</v>
      </c>
      <c r="C60" s="4211" t="s">
        <v>49</v>
      </c>
      <c r="D60" s="4210"/>
      <c r="E60" s="4142">
        <f t="shared" si="0"/>
        <v>0</v>
      </c>
      <c r="F60" s="4140">
        <f t="shared" si="0"/>
        <v>0</v>
      </c>
      <c r="G60" s="4141">
        <f t="shared" si="0"/>
        <v>0</v>
      </c>
      <c r="H60" s="4140">
        <f t="shared" si="0"/>
        <v>0</v>
      </c>
      <c r="I60" s="4206" t="s">
        <v>1201</v>
      </c>
    </row>
    <row r="61" spans="1:9" ht="64.5" hidden="1" customHeight="1" thickBot="1">
      <c r="A61" s="5654"/>
      <c r="B61" s="4138"/>
      <c r="C61" s="4137"/>
      <c r="D61" s="4136" t="s">
        <v>485</v>
      </c>
      <c r="E61" s="4135"/>
      <c r="F61" s="4209">
        <f>SUM(G61:H61)</f>
        <v>0</v>
      </c>
      <c r="G61" s="4208">
        <v>0</v>
      </c>
      <c r="H61" s="4207"/>
      <c r="I61" s="4206" t="s">
        <v>1200</v>
      </c>
    </row>
    <row r="62" spans="1:9" s="4168" customFormat="1" ht="24" customHeight="1" thickBot="1">
      <c r="A62" s="4008" t="s">
        <v>985</v>
      </c>
      <c r="B62" s="4205"/>
      <c r="C62" s="4204" t="s">
        <v>184</v>
      </c>
      <c r="D62" s="4203"/>
      <c r="E62" s="3727">
        <f>E63+E67+E70</f>
        <v>347025</v>
      </c>
      <c r="F62" s="4170">
        <f>F63+F67+F70</f>
        <v>347025</v>
      </c>
      <c r="G62" s="3726">
        <f>G63+G67+G70</f>
        <v>347025</v>
      </c>
      <c r="H62" s="4170">
        <f>H63+H67+H70</f>
        <v>0</v>
      </c>
      <c r="I62" s="4202"/>
    </row>
    <row r="63" spans="1:9" s="3678" customFormat="1" ht="24" hidden="1" customHeight="1" thickBot="1">
      <c r="A63" s="3801"/>
      <c r="B63" s="3708" t="s">
        <v>983</v>
      </c>
      <c r="C63" s="4201" t="s">
        <v>185</v>
      </c>
      <c r="D63" s="3963"/>
      <c r="E63" s="4200">
        <f>E64</f>
        <v>0</v>
      </c>
      <c r="F63" s="4155">
        <f>F64</f>
        <v>0</v>
      </c>
      <c r="G63" s="4199">
        <f>G64</f>
        <v>0</v>
      </c>
      <c r="H63" s="4155">
        <f>H64</f>
        <v>0</v>
      </c>
      <c r="I63" s="4153"/>
    </row>
    <row r="64" spans="1:9" s="3678" customFormat="1" ht="57.75" hidden="1" thickBot="1">
      <c r="A64" s="3791"/>
      <c r="B64" s="4198"/>
      <c r="C64" s="4197"/>
      <c r="D64" s="3941" t="s">
        <v>90</v>
      </c>
      <c r="E64" s="4196"/>
      <c r="F64" s="3944"/>
      <c r="G64" s="4195"/>
      <c r="H64" s="3944"/>
      <c r="I64" s="3938" t="s">
        <v>1199</v>
      </c>
    </row>
    <row r="65" spans="1:9" s="3678" customFormat="1" ht="30" hidden="1" customHeight="1" thickBot="1">
      <c r="A65" s="3791"/>
      <c r="B65" s="3708" t="s">
        <v>975</v>
      </c>
      <c r="C65" s="4201" t="s">
        <v>1198</v>
      </c>
      <c r="D65" s="3963"/>
      <c r="E65" s="4200">
        <f>E66</f>
        <v>0</v>
      </c>
      <c r="F65" s="4155">
        <f>F66</f>
        <v>0</v>
      </c>
      <c r="G65" s="4199">
        <f>G66</f>
        <v>0</v>
      </c>
      <c r="H65" s="4155">
        <f>H66</f>
        <v>0</v>
      </c>
      <c r="I65" s="4153"/>
    </row>
    <row r="66" spans="1:9" s="3678" customFormat="1" ht="15.75" hidden="1" customHeight="1" thickBot="1">
      <c r="A66" s="3791"/>
      <c r="B66" s="4198"/>
      <c r="C66" s="4197"/>
      <c r="D66" s="3941" t="s">
        <v>90</v>
      </c>
      <c r="E66" s="4196"/>
      <c r="F66" s="3944">
        <f>SUM(G66:H66)</f>
        <v>0</v>
      </c>
      <c r="G66" s="4195"/>
      <c r="H66" s="3944">
        <v>0</v>
      </c>
      <c r="I66" s="4194"/>
    </row>
    <row r="67" spans="1:9" s="3796" customFormat="1" ht="38.1" customHeight="1" thickBot="1">
      <c r="A67" s="3791"/>
      <c r="B67" s="3720" t="s">
        <v>971</v>
      </c>
      <c r="C67" s="4158" t="s">
        <v>191</v>
      </c>
      <c r="D67" s="4157"/>
      <c r="E67" s="3706">
        <f>SUM(E68:E69)</f>
        <v>323400</v>
      </c>
      <c r="F67" s="3719">
        <f>SUM(F68:F69)</f>
        <v>323400</v>
      </c>
      <c r="G67" s="3815">
        <f>SUM(G68:G69)</f>
        <v>323400</v>
      </c>
      <c r="H67" s="3719">
        <f>SUM(H68:H69)</f>
        <v>0</v>
      </c>
      <c r="I67" s="4193"/>
    </row>
    <row r="68" spans="1:9" s="3678" customFormat="1" ht="78" customHeight="1">
      <c r="A68" s="3791"/>
      <c r="B68" s="3551"/>
      <c r="C68" s="3593"/>
      <c r="D68" s="4192" t="s">
        <v>88</v>
      </c>
      <c r="E68" s="3697">
        <v>299800</v>
      </c>
      <c r="F68" s="4191">
        <f>SUM(G68:H68)</f>
        <v>299800</v>
      </c>
      <c r="G68" s="4190">
        <v>299800</v>
      </c>
      <c r="H68" s="4189">
        <v>0</v>
      </c>
      <c r="I68" s="4188" t="s">
        <v>1197</v>
      </c>
    </row>
    <row r="69" spans="1:9" s="3678" customFormat="1" ht="123" customHeight="1" thickBot="1">
      <c r="A69" s="4187"/>
      <c r="B69" s="3533"/>
      <c r="C69" s="4186"/>
      <c r="D69" s="3959" t="s">
        <v>90</v>
      </c>
      <c r="E69" s="3532">
        <v>23600</v>
      </c>
      <c r="F69" s="3531">
        <f>SUM(G69:H69)</f>
        <v>23600</v>
      </c>
      <c r="G69" s="3530">
        <v>23600</v>
      </c>
      <c r="H69" s="3529">
        <v>0</v>
      </c>
      <c r="I69" s="4185" t="s">
        <v>1196</v>
      </c>
    </row>
    <row r="70" spans="1:9" s="3517" customFormat="1" ht="24" customHeight="1" thickBot="1">
      <c r="A70" s="3656"/>
      <c r="B70" s="4184" t="s">
        <v>964</v>
      </c>
      <c r="C70" s="4183" t="s">
        <v>49</v>
      </c>
      <c r="D70" s="4182"/>
      <c r="E70" s="4181">
        <f>E71</f>
        <v>23625</v>
      </c>
      <c r="F70" s="4179">
        <f>F71</f>
        <v>23625</v>
      </c>
      <c r="G70" s="4180">
        <f>G71</f>
        <v>23625</v>
      </c>
      <c r="H70" s="4179">
        <f>H71</f>
        <v>0</v>
      </c>
      <c r="I70" s="4178"/>
    </row>
    <row r="71" spans="1:9" ht="102" customHeight="1" thickBot="1">
      <c r="A71" s="3656"/>
      <c r="B71" s="4177"/>
      <c r="C71" s="4176"/>
      <c r="D71" s="4119" t="s">
        <v>90</v>
      </c>
      <c r="E71" s="4175">
        <v>23625</v>
      </c>
      <c r="F71" s="4174">
        <f>SUM(G71:H71)</f>
        <v>23625</v>
      </c>
      <c r="G71" s="4173">
        <v>23625</v>
      </c>
      <c r="H71" s="4172">
        <v>0</v>
      </c>
      <c r="I71" s="4171" t="s">
        <v>1195</v>
      </c>
    </row>
    <row r="72" spans="1:9" s="4168" customFormat="1" ht="38.1" customHeight="1" thickBot="1">
      <c r="A72" s="4008" t="s">
        <v>949</v>
      </c>
      <c r="B72" s="3728"/>
      <c r="C72" s="4007" t="s">
        <v>1148</v>
      </c>
      <c r="D72" s="4006"/>
      <c r="E72" s="3727">
        <f>SUM(E73,E76,E79)</f>
        <v>961000</v>
      </c>
      <c r="F72" s="4170">
        <f>SUM(F73,F76,F79)</f>
        <v>903005.12</v>
      </c>
      <c r="G72" s="3726">
        <f>SUM(G73,G76,G79)</f>
        <v>780005.12</v>
      </c>
      <c r="H72" s="4170">
        <f>SUM(H73,H76,H79)</f>
        <v>123000</v>
      </c>
      <c r="I72" s="4169"/>
    </row>
    <row r="73" spans="1:9" ht="24" customHeight="1" thickBot="1">
      <c r="A73" s="3956"/>
      <c r="B73" s="3740" t="s">
        <v>936</v>
      </c>
      <c r="C73" s="3929" t="s">
        <v>935</v>
      </c>
      <c r="D73" s="4104"/>
      <c r="E73" s="3776">
        <f>SUM(E74:E75)</f>
        <v>111000</v>
      </c>
      <c r="F73" s="4167">
        <f>SUM(G73:H73)</f>
        <v>110999</v>
      </c>
      <c r="G73" s="3777">
        <f>SUM(G74:G75)</f>
        <v>62999</v>
      </c>
      <c r="H73" s="3766">
        <f>SUM(H74:H75)</f>
        <v>48000</v>
      </c>
      <c r="I73" s="4166"/>
    </row>
    <row r="74" spans="1:9" ht="186" customHeight="1">
      <c r="A74" s="3915"/>
      <c r="B74" s="4165"/>
      <c r="C74" s="4164"/>
      <c r="D74" s="3473" t="s">
        <v>90</v>
      </c>
      <c r="E74" s="4163">
        <v>63000</v>
      </c>
      <c r="F74" s="3469">
        <f>SUM(G74:H74)</f>
        <v>62999</v>
      </c>
      <c r="G74" s="3470">
        <v>62999</v>
      </c>
      <c r="H74" s="3469">
        <v>0</v>
      </c>
      <c r="I74" s="4162" t="s">
        <v>1194</v>
      </c>
    </row>
    <row r="75" spans="1:9" ht="145.5" customHeight="1" thickBot="1">
      <c r="A75" s="3915"/>
      <c r="B75" s="4161"/>
      <c r="C75" s="4160"/>
      <c r="D75" s="3864" t="s">
        <v>485</v>
      </c>
      <c r="E75" s="3760">
        <v>48000</v>
      </c>
      <c r="F75" s="3732">
        <f>SUM(G75:H75)</f>
        <v>48000</v>
      </c>
      <c r="G75" s="3761">
        <v>0</v>
      </c>
      <c r="H75" s="3732">
        <v>48000</v>
      </c>
      <c r="I75" s="4159" t="s">
        <v>1193</v>
      </c>
    </row>
    <row r="76" spans="1:9" s="3678" customFormat="1" ht="32.25" customHeight="1" thickBot="1">
      <c r="A76" s="3791"/>
      <c r="B76" s="3720" t="s">
        <v>932</v>
      </c>
      <c r="C76" s="4158" t="s">
        <v>225</v>
      </c>
      <c r="D76" s="4157"/>
      <c r="E76" s="4156">
        <f>SUM(E77:E78)</f>
        <v>850000</v>
      </c>
      <c r="F76" s="4155">
        <f>SUM(F77:F78)</f>
        <v>792006.12</v>
      </c>
      <c r="G76" s="4155">
        <f>SUM(G77:G78)</f>
        <v>717006.12</v>
      </c>
      <c r="H76" s="4154">
        <f>SUM(H77:H78)</f>
        <v>75000</v>
      </c>
      <c r="I76" s="4153"/>
    </row>
    <row r="77" spans="1:9" s="3678" customFormat="1" ht="135" customHeight="1">
      <c r="A77" s="3791"/>
      <c r="B77" s="4152"/>
      <c r="C77" s="4151"/>
      <c r="D77" s="4150" t="s">
        <v>90</v>
      </c>
      <c r="E77" s="4149">
        <v>775000</v>
      </c>
      <c r="F77" s="4147">
        <f>SUM(G77:H77)</f>
        <v>717006.12</v>
      </c>
      <c r="G77" s="4148">
        <f>717006.12</f>
        <v>717006.12</v>
      </c>
      <c r="H77" s="4147">
        <v>0</v>
      </c>
      <c r="I77" s="4146" t="s">
        <v>1192</v>
      </c>
    </row>
    <row r="78" spans="1:9" s="3678" customFormat="1" ht="43.5" thickBot="1">
      <c r="A78" s="3784"/>
      <c r="B78" s="4145"/>
      <c r="C78" s="3794"/>
      <c r="D78" s="3959" t="s">
        <v>485</v>
      </c>
      <c r="E78" s="3532">
        <v>75000</v>
      </c>
      <c r="F78" s="3684">
        <f>SUM(G78:H78)</f>
        <v>75000</v>
      </c>
      <c r="G78" s="3534">
        <v>0</v>
      </c>
      <c r="H78" s="3684">
        <v>75000</v>
      </c>
      <c r="I78" s="4144" t="s">
        <v>1191</v>
      </c>
    </row>
    <row r="79" spans="1:9" ht="32.25" hidden="1" customHeight="1" thickBot="1">
      <c r="A79" s="3915"/>
      <c r="B79" s="3914" t="s">
        <v>930</v>
      </c>
      <c r="C79" s="4143" t="s">
        <v>49</v>
      </c>
      <c r="D79" s="3912"/>
      <c r="E79" s="4142">
        <f>E80</f>
        <v>0</v>
      </c>
      <c r="F79" s="4140">
        <f>F80</f>
        <v>0</v>
      </c>
      <c r="G79" s="4141">
        <f>G80</f>
        <v>0</v>
      </c>
      <c r="H79" s="4140">
        <f>H80</f>
        <v>0</v>
      </c>
      <c r="I79" s="4139"/>
    </row>
    <row r="80" spans="1:9" ht="79.5" hidden="1" customHeight="1" thickBot="1">
      <c r="A80" s="3907"/>
      <c r="B80" s="4138"/>
      <c r="C80" s="4137"/>
      <c r="D80" s="4136" t="s">
        <v>90</v>
      </c>
      <c r="E80" s="4135"/>
      <c r="F80" s="4133">
        <f>SUM(G80:H80)</f>
        <v>0</v>
      </c>
      <c r="G80" s="4134"/>
      <c r="H80" s="4133">
        <v>0</v>
      </c>
      <c r="I80" s="4132" t="s">
        <v>1190</v>
      </c>
    </row>
    <row r="81" spans="1:9" s="3453" customFormat="1" ht="24" customHeight="1" thickBot="1">
      <c r="A81" s="4131" t="s">
        <v>909</v>
      </c>
      <c r="B81" s="4130"/>
      <c r="C81" s="4129" t="s">
        <v>270</v>
      </c>
      <c r="D81" s="4128"/>
      <c r="E81" s="4127">
        <f>E82+E85+E87</f>
        <v>40762</v>
      </c>
      <c r="F81" s="4125">
        <f>F82+F85+F87</f>
        <v>36624</v>
      </c>
      <c r="G81" s="4126">
        <f>G82+G85+G87</f>
        <v>16762</v>
      </c>
      <c r="H81" s="4125">
        <f>H82+H85+H87</f>
        <v>19862</v>
      </c>
      <c r="I81" s="4124"/>
    </row>
    <row r="82" spans="1:9" s="4120" customFormat="1" ht="24" customHeight="1" thickBot="1">
      <c r="A82" s="5644"/>
      <c r="B82" s="3754">
        <v>80101</v>
      </c>
      <c r="C82" s="3741" t="s">
        <v>1189</v>
      </c>
      <c r="D82" s="4026"/>
      <c r="E82" s="3927">
        <f>SUM(E83:E84)</f>
        <v>28762</v>
      </c>
      <c r="F82" s="3766">
        <f>SUM(F83:F84)</f>
        <v>24624</v>
      </c>
      <c r="G82" s="3777">
        <f>SUM(G83:G84)</f>
        <v>16762</v>
      </c>
      <c r="H82" s="3766">
        <f>SUM(H83:H84)</f>
        <v>7862</v>
      </c>
      <c r="I82" s="4102"/>
    </row>
    <row r="83" spans="1:9" s="4120" customFormat="1" ht="93" customHeight="1">
      <c r="A83" s="5645"/>
      <c r="B83" s="5665"/>
      <c r="C83" s="5673"/>
      <c r="D83" s="3873">
        <v>2710</v>
      </c>
      <c r="E83" s="4123">
        <v>16762</v>
      </c>
      <c r="F83" s="3869">
        <f>SUM(G83:H83)</f>
        <v>16762</v>
      </c>
      <c r="G83" s="4122">
        <v>16762</v>
      </c>
      <c r="H83" s="3869">
        <v>0</v>
      </c>
      <c r="I83" s="4121" t="s">
        <v>1188</v>
      </c>
    </row>
    <row r="84" spans="1:9" s="4114" customFormat="1" ht="66.75" customHeight="1" thickBot="1">
      <c r="A84" s="5645"/>
      <c r="B84" s="5666"/>
      <c r="C84" s="5674"/>
      <c r="D84" s="4119">
        <v>6300</v>
      </c>
      <c r="E84" s="4118">
        <v>12000</v>
      </c>
      <c r="F84" s="4116">
        <f>SUM(G84:H84)</f>
        <v>7862</v>
      </c>
      <c r="G84" s="4117">
        <v>0</v>
      </c>
      <c r="H84" s="4116">
        <v>7862</v>
      </c>
      <c r="I84" s="4115" t="s">
        <v>1187</v>
      </c>
    </row>
    <row r="85" spans="1:9" s="4105" customFormat="1" ht="24" hidden="1" customHeight="1" thickBot="1">
      <c r="A85" s="5645"/>
      <c r="B85" s="3736">
        <v>80130</v>
      </c>
      <c r="C85" s="4091" t="s">
        <v>277</v>
      </c>
      <c r="D85" s="4076"/>
      <c r="E85" s="4075">
        <f>E86</f>
        <v>0</v>
      </c>
      <c r="F85" s="4073">
        <f>F86</f>
        <v>0</v>
      </c>
      <c r="G85" s="4074">
        <f>G86</f>
        <v>0</v>
      </c>
      <c r="H85" s="4073">
        <f>H86</f>
        <v>0</v>
      </c>
      <c r="I85" s="4113"/>
    </row>
    <row r="86" spans="1:9" s="4105" customFormat="1" ht="58.5" hidden="1" customHeight="1" thickBot="1">
      <c r="A86" s="5645"/>
      <c r="B86" s="4112"/>
      <c r="C86" s="4111"/>
      <c r="D86" s="4110">
        <v>2710</v>
      </c>
      <c r="E86" s="4109"/>
      <c r="F86" s="4107"/>
      <c r="G86" s="4108"/>
      <c r="H86" s="4107"/>
      <c r="I86" s="4106" t="s">
        <v>1186</v>
      </c>
    </row>
    <row r="87" spans="1:9" s="3453" customFormat="1" ht="24" customHeight="1" thickBot="1">
      <c r="A87" s="5645"/>
      <c r="B87" s="3740" t="s">
        <v>865</v>
      </c>
      <c r="C87" s="3929" t="s">
        <v>49</v>
      </c>
      <c r="D87" s="4104"/>
      <c r="E87" s="3776">
        <f>SUM(E88:E89)</f>
        <v>12000</v>
      </c>
      <c r="F87" s="3832">
        <f>SUM(F88:F89)</f>
        <v>12000</v>
      </c>
      <c r="G87" s="4103">
        <f>SUM(G88:G89)</f>
        <v>0</v>
      </c>
      <c r="H87" s="3832">
        <f>SUM(H88:H89)</f>
        <v>12000</v>
      </c>
      <c r="I87" s="4102"/>
    </row>
    <row r="88" spans="1:9" s="3453" customFormat="1" ht="62.25" hidden="1" customHeight="1">
      <c r="A88" s="5645"/>
      <c r="B88" s="3494"/>
      <c r="C88" s="4101"/>
      <c r="D88" s="3821"/>
      <c r="E88" s="3772">
        <v>0</v>
      </c>
      <c r="F88" s="3820">
        <f>SUM(G88:H88)</f>
        <v>0</v>
      </c>
      <c r="G88" s="3635">
        <v>0</v>
      </c>
      <c r="H88" s="3820">
        <v>0</v>
      </c>
      <c r="I88" s="4100"/>
    </row>
    <row r="89" spans="1:9" s="3453" customFormat="1" ht="50.25" customHeight="1" thickBot="1">
      <c r="A89" s="3735"/>
      <c r="B89" s="3734"/>
      <c r="C89" s="4024"/>
      <c r="D89" s="4013" t="s">
        <v>485</v>
      </c>
      <c r="E89" s="4012">
        <v>12000</v>
      </c>
      <c r="F89" s="4010">
        <f>SUM(G89:H89)</f>
        <v>12000</v>
      </c>
      <c r="G89" s="4011">
        <v>0</v>
      </c>
      <c r="H89" s="4010">
        <v>12000</v>
      </c>
      <c r="I89" s="4099" t="s">
        <v>1185</v>
      </c>
    </row>
    <row r="90" spans="1:9" ht="24" hidden="1" customHeight="1" thickBot="1">
      <c r="A90" s="4098" t="s">
        <v>836</v>
      </c>
      <c r="B90" s="4097"/>
      <c r="C90" s="4096" t="s">
        <v>297</v>
      </c>
      <c r="D90" s="4047"/>
      <c r="E90" s="4095">
        <f t="shared" ref="E90:H91" si="1">SUM(E91)</f>
        <v>0</v>
      </c>
      <c r="F90" s="4094">
        <f t="shared" si="1"/>
        <v>0</v>
      </c>
      <c r="G90" s="4094">
        <f t="shared" si="1"/>
        <v>0</v>
      </c>
      <c r="H90" s="4094">
        <f t="shared" si="1"/>
        <v>0</v>
      </c>
      <c r="I90" s="4093"/>
    </row>
    <row r="91" spans="1:9" ht="24" hidden="1" customHeight="1" thickBot="1">
      <c r="A91" s="5644"/>
      <c r="B91" s="4092" t="s">
        <v>817</v>
      </c>
      <c r="C91" s="4091" t="s">
        <v>816</v>
      </c>
      <c r="D91" s="4076"/>
      <c r="E91" s="4090">
        <f t="shared" si="1"/>
        <v>0</v>
      </c>
      <c r="F91" s="4089">
        <f t="shared" si="1"/>
        <v>0</v>
      </c>
      <c r="G91" s="4089">
        <f t="shared" si="1"/>
        <v>0</v>
      </c>
      <c r="H91" s="4089">
        <f t="shared" si="1"/>
        <v>0</v>
      </c>
      <c r="I91" s="4088"/>
    </row>
    <row r="92" spans="1:9" ht="51.75" hidden="1" customHeight="1">
      <c r="A92" s="5645"/>
      <c r="B92" s="5661"/>
      <c r="C92" s="5663"/>
      <c r="D92" s="5725" t="s">
        <v>1048</v>
      </c>
      <c r="E92" s="5727"/>
      <c r="F92" s="5689"/>
      <c r="G92" s="5687"/>
      <c r="H92" s="5689"/>
      <c r="I92" s="5723" t="s">
        <v>1184</v>
      </c>
    </row>
    <row r="93" spans="1:9" ht="13.5" hidden="1" customHeight="1" thickBot="1">
      <c r="A93" s="5646"/>
      <c r="B93" s="5662"/>
      <c r="C93" s="5664"/>
      <c r="D93" s="5726"/>
      <c r="E93" s="5728"/>
      <c r="F93" s="5690"/>
      <c r="G93" s="5688"/>
      <c r="H93" s="5690"/>
      <c r="I93" s="5724"/>
    </row>
    <row r="94" spans="1:9" s="4079" customFormat="1" ht="24" hidden="1" customHeight="1" thickBot="1">
      <c r="A94" s="4086" t="s">
        <v>805</v>
      </c>
      <c r="B94" s="4086"/>
      <c r="C94" s="4085" t="s">
        <v>323</v>
      </c>
      <c r="D94" s="4084"/>
      <c r="E94" s="4083">
        <f>SUM(E98,E95)</f>
        <v>0</v>
      </c>
      <c r="F94" s="4081">
        <f>SUM(F98,F95)</f>
        <v>0</v>
      </c>
      <c r="G94" s="4082">
        <f>SUM(G98,G95)</f>
        <v>0</v>
      </c>
      <c r="H94" s="4081">
        <f>SUM(H98,H95)</f>
        <v>0</v>
      </c>
      <c r="I94" s="4080"/>
    </row>
    <row r="95" spans="1:9" s="4065" customFormat="1" ht="47.25" hidden="1" customHeight="1" thickBot="1">
      <c r="A95" s="3956"/>
      <c r="B95" s="4078" t="s">
        <v>801</v>
      </c>
      <c r="C95" s="4077" t="s">
        <v>1183</v>
      </c>
      <c r="D95" s="4076"/>
      <c r="E95" s="4075">
        <f>E96</f>
        <v>0</v>
      </c>
      <c r="F95" s="4073">
        <f>F96</f>
        <v>0</v>
      </c>
      <c r="G95" s="4074">
        <f>G96</f>
        <v>0</v>
      </c>
      <c r="H95" s="4073">
        <f>H96</f>
        <v>0</v>
      </c>
      <c r="I95" s="4072"/>
    </row>
    <row r="96" spans="1:9" s="4065" customFormat="1" ht="397.5" hidden="1" customHeight="1">
      <c r="A96" s="3915"/>
      <c r="B96" s="4071"/>
      <c r="C96" s="4070"/>
      <c r="D96" s="4069" t="s">
        <v>90</v>
      </c>
      <c r="E96" s="4068"/>
      <c r="F96" s="4067"/>
      <c r="G96" s="4067"/>
      <c r="H96" s="4067"/>
      <c r="I96" s="4066" t="s">
        <v>1182</v>
      </c>
    </row>
    <row r="97" spans="1:9" ht="127.5" hidden="1" customHeight="1" thickBot="1">
      <c r="A97" s="3907"/>
      <c r="B97" s="4036"/>
      <c r="C97" s="4064"/>
      <c r="D97" s="3904"/>
      <c r="E97" s="4063"/>
      <c r="F97" s="3900"/>
      <c r="G97" s="4033"/>
      <c r="H97" s="3900"/>
      <c r="I97" s="3899" t="s">
        <v>1181</v>
      </c>
    </row>
    <row r="98" spans="1:9" ht="33.75" hidden="1" customHeight="1" thickBot="1">
      <c r="A98" s="3915"/>
      <c r="B98" s="3914" t="s">
        <v>784</v>
      </c>
      <c r="C98" s="4062" t="s">
        <v>783</v>
      </c>
      <c r="D98" s="3912"/>
      <c r="E98" s="4061">
        <f>E99</f>
        <v>0</v>
      </c>
      <c r="F98" s="4059">
        <f>F99</f>
        <v>0</v>
      </c>
      <c r="G98" s="4060">
        <f>G99</f>
        <v>0</v>
      </c>
      <c r="H98" s="4059">
        <f>H99</f>
        <v>0</v>
      </c>
      <c r="I98" s="4058"/>
    </row>
    <row r="99" spans="1:9" ht="217.5" hidden="1" customHeight="1" thickBot="1">
      <c r="A99" s="3907"/>
      <c r="B99" s="4057"/>
      <c r="C99" s="4056"/>
      <c r="D99" s="4055" t="s">
        <v>90</v>
      </c>
      <c r="E99" s="4054"/>
      <c r="F99" s="4052">
        <f>SUM(G99:H99)</f>
        <v>0</v>
      </c>
      <c r="G99" s="4053"/>
      <c r="H99" s="4052">
        <v>0</v>
      </c>
      <c r="I99" s="4051" t="s">
        <v>1180</v>
      </c>
    </row>
    <row r="100" spans="1:9" ht="57.75" hidden="1" customHeight="1" thickBot="1">
      <c r="A100" s="4050" t="s">
        <v>760</v>
      </c>
      <c r="B100" s="4049"/>
      <c r="C100" s="4048" t="s">
        <v>343</v>
      </c>
      <c r="D100" s="4047"/>
      <c r="E100" s="4046">
        <f t="shared" ref="E100:H101" si="2">SUM(E101)</f>
        <v>0</v>
      </c>
      <c r="F100" s="4044">
        <f t="shared" si="2"/>
        <v>0</v>
      </c>
      <c r="G100" s="4045">
        <f t="shared" si="2"/>
        <v>0</v>
      </c>
      <c r="H100" s="4044">
        <f t="shared" si="2"/>
        <v>0</v>
      </c>
      <c r="I100" s="4031"/>
    </row>
    <row r="101" spans="1:9" ht="26.25" hidden="1" customHeight="1">
      <c r="A101" s="5644"/>
      <c r="B101" s="4043" t="s">
        <v>721</v>
      </c>
      <c r="C101" s="4042" t="s">
        <v>49</v>
      </c>
      <c r="D101" s="4041"/>
      <c r="E101" s="4040">
        <f t="shared" si="2"/>
        <v>0</v>
      </c>
      <c r="F101" s="4038">
        <f t="shared" si="2"/>
        <v>0</v>
      </c>
      <c r="G101" s="4039">
        <f t="shared" si="2"/>
        <v>0</v>
      </c>
      <c r="H101" s="4038">
        <f t="shared" si="2"/>
        <v>0</v>
      </c>
      <c r="I101" s="4037"/>
    </row>
    <row r="102" spans="1:9" ht="6.75" hidden="1" customHeight="1" thickBot="1">
      <c r="A102" s="5646"/>
      <c r="B102" s="4036"/>
      <c r="C102" s="4035"/>
      <c r="D102" s="3904" t="s">
        <v>90</v>
      </c>
      <c r="E102" s="4034"/>
      <c r="F102" s="3900">
        <f>SUM(G102:H102)</f>
        <v>0</v>
      </c>
      <c r="G102" s="4033"/>
      <c r="H102" s="3900">
        <v>0</v>
      </c>
      <c r="I102" s="4032" t="s">
        <v>1179</v>
      </c>
    </row>
    <row r="103" spans="1:9" s="3488" customFormat="1" ht="48" customHeight="1" thickBot="1">
      <c r="A103" s="3937" t="s">
        <v>760</v>
      </c>
      <c r="B103" s="3749"/>
      <c r="C103" s="3935" t="s">
        <v>343</v>
      </c>
      <c r="D103" s="3934"/>
      <c r="E103" s="3746">
        <f t="shared" ref="E103:H104" si="3">SUM(E104)</f>
        <v>14134</v>
      </c>
      <c r="F103" s="3744">
        <f t="shared" si="3"/>
        <v>14074</v>
      </c>
      <c r="G103" s="3745">
        <f t="shared" si="3"/>
        <v>14074</v>
      </c>
      <c r="H103" s="3744">
        <f t="shared" si="3"/>
        <v>0</v>
      </c>
      <c r="I103" s="4031"/>
    </row>
    <row r="104" spans="1:9" s="3488" customFormat="1" ht="24.75" customHeight="1" thickBot="1">
      <c r="A104" s="5602"/>
      <c r="B104" s="3740" t="s">
        <v>721</v>
      </c>
      <c r="C104" s="3929" t="s">
        <v>49</v>
      </c>
      <c r="D104" s="4026"/>
      <c r="E104" s="4029">
        <f t="shared" si="3"/>
        <v>14134</v>
      </c>
      <c r="F104" s="3766">
        <f t="shared" si="3"/>
        <v>14074</v>
      </c>
      <c r="G104" s="3777">
        <f t="shared" si="3"/>
        <v>14074</v>
      </c>
      <c r="H104" s="3766">
        <f t="shared" si="3"/>
        <v>0</v>
      </c>
      <c r="I104" s="4030"/>
    </row>
    <row r="105" spans="1:9" s="3488" customFormat="1" ht="52.5" customHeight="1" thickBot="1">
      <c r="A105" s="5603"/>
      <c r="B105" s="3734"/>
      <c r="C105" s="4024"/>
      <c r="D105" s="3864" t="s">
        <v>90</v>
      </c>
      <c r="E105" s="3760">
        <v>14134</v>
      </c>
      <c r="F105" s="3732">
        <f>SUM(G105:H105)</f>
        <v>14074</v>
      </c>
      <c r="G105" s="3761">
        <v>14074</v>
      </c>
      <c r="H105" s="3732">
        <v>0</v>
      </c>
      <c r="I105" s="4023" t="s">
        <v>1178</v>
      </c>
    </row>
    <row r="106" spans="1:9" s="3711" customFormat="1" ht="38.1" customHeight="1" thickBot="1">
      <c r="A106" s="3937" t="s">
        <v>716</v>
      </c>
      <c r="B106" s="3749"/>
      <c r="C106" s="3935" t="s">
        <v>361</v>
      </c>
      <c r="D106" s="3934"/>
      <c r="E106" s="3746">
        <f t="shared" ref="E106:H107" si="4">SUM(E107)</f>
        <v>400000</v>
      </c>
      <c r="F106" s="3744">
        <f t="shared" si="4"/>
        <v>400000</v>
      </c>
      <c r="G106" s="3745">
        <f t="shared" si="4"/>
        <v>400000</v>
      </c>
      <c r="H106" s="3744">
        <f t="shared" si="4"/>
        <v>0</v>
      </c>
      <c r="I106" s="3932"/>
    </row>
    <row r="107" spans="1:9" s="3711" customFormat="1" ht="36" customHeight="1" thickBot="1">
      <c r="A107" s="5602"/>
      <c r="B107" s="3740" t="s">
        <v>697</v>
      </c>
      <c r="C107" s="4027" t="s">
        <v>696</v>
      </c>
      <c r="D107" s="4026"/>
      <c r="E107" s="4029">
        <f t="shared" si="4"/>
        <v>400000</v>
      </c>
      <c r="F107" s="3766">
        <f t="shared" si="4"/>
        <v>400000</v>
      </c>
      <c r="G107" s="3777">
        <f t="shared" si="4"/>
        <v>400000</v>
      </c>
      <c r="H107" s="3766">
        <f t="shared" si="4"/>
        <v>0</v>
      </c>
      <c r="I107" s="4028"/>
    </row>
    <row r="108" spans="1:9" s="3711" customFormat="1" ht="51" customHeight="1" thickBot="1">
      <c r="A108" s="5603"/>
      <c r="B108" s="3734"/>
      <c r="C108" s="4024"/>
      <c r="D108" s="3864" t="s">
        <v>90</v>
      </c>
      <c r="E108" s="3760">
        <v>400000</v>
      </c>
      <c r="F108" s="3732">
        <f>SUM(G108:H108)</f>
        <v>400000</v>
      </c>
      <c r="G108" s="3761">
        <v>400000</v>
      </c>
      <c r="H108" s="3732">
        <v>0</v>
      </c>
      <c r="I108" s="4023" t="s">
        <v>1177</v>
      </c>
    </row>
    <row r="109" spans="1:9" s="3488" customFormat="1" ht="38.1" customHeight="1" thickBot="1">
      <c r="A109" s="3937" t="s">
        <v>658</v>
      </c>
      <c r="B109" s="3749"/>
      <c r="C109" s="3935" t="s">
        <v>373</v>
      </c>
      <c r="D109" s="3934"/>
      <c r="E109" s="3746">
        <f>SUM(E110,E112)</f>
        <v>96000</v>
      </c>
      <c r="F109" s="3744">
        <f>SUM(F110,F112)</f>
        <v>96000</v>
      </c>
      <c r="G109" s="3745">
        <f>SUM(G110,G112)</f>
        <v>24000</v>
      </c>
      <c r="H109" s="3744">
        <f>SUM(H110,H112)</f>
        <v>72000</v>
      </c>
      <c r="I109" s="3932"/>
    </row>
    <row r="110" spans="1:9" s="3488" customFormat="1" ht="35.25" customHeight="1" thickBot="1">
      <c r="A110" s="3956"/>
      <c r="B110" s="3740" t="s">
        <v>654</v>
      </c>
      <c r="C110" s="4027" t="s">
        <v>653</v>
      </c>
      <c r="D110" s="4026"/>
      <c r="E110" s="4021">
        <f>SUM(E111)</f>
        <v>12000</v>
      </c>
      <c r="F110" s="3766">
        <f>SUM(F111)</f>
        <v>12000</v>
      </c>
      <c r="G110" s="4020">
        <f>SUM(G111)</f>
        <v>0</v>
      </c>
      <c r="H110" s="4019">
        <f>SUM(H111)</f>
        <v>12000</v>
      </c>
      <c r="I110" s="4025"/>
    </row>
    <row r="111" spans="1:9" s="3488" customFormat="1" ht="65.25" customHeight="1" thickBot="1">
      <c r="A111" s="3907"/>
      <c r="B111" s="3734"/>
      <c r="C111" s="4024"/>
      <c r="D111" s="3864" t="s">
        <v>485</v>
      </c>
      <c r="E111" s="3760">
        <v>12000</v>
      </c>
      <c r="F111" s="3732">
        <f>SUM(G111:H111)</f>
        <v>12000</v>
      </c>
      <c r="G111" s="3761">
        <v>0</v>
      </c>
      <c r="H111" s="3732">
        <v>12000</v>
      </c>
      <c r="I111" s="4023" t="s">
        <v>1176</v>
      </c>
    </row>
    <row r="112" spans="1:9" s="3488" customFormat="1" ht="24" customHeight="1" thickBot="1">
      <c r="A112" s="3915"/>
      <c r="B112" s="3881" t="s">
        <v>635</v>
      </c>
      <c r="C112" s="4022" t="s">
        <v>49</v>
      </c>
      <c r="D112" s="3879"/>
      <c r="E112" s="4021">
        <f>SUM(E113:E114)</f>
        <v>84000</v>
      </c>
      <c r="F112" s="4019">
        <f>SUM(F113:F114)</f>
        <v>84000</v>
      </c>
      <c r="G112" s="4020">
        <f>SUM(G113:G114)</f>
        <v>24000</v>
      </c>
      <c r="H112" s="4019">
        <f>SUM(H113:H114)</f>
        <v>60000</v>
      </c>
      <c r="I112" s="3908"/>
    </row>
    <row r="113" spans="1:11" s="3488" customFormat="1" ht="102" customHeight="1">
      <c r="A113" s="3915"/>
      <c r="B113" s="5628"/>
      <c r="C113" s="5625"/>
      <c r="D113" s="4018" t="s">
        <v>90</v>
      </c>
      <c r="E113" s="4017">
        <v>24000</v>
      </c>
      <c r="F113" s="4015">
        <f>SUM(G113:H113)</f>
        <v>24000</v>
      </c>
      <c r="G113" s="4016">
        <v>24000</v>
      </c>
      <c r="H113" s="4015">
        <v>0</v>
      </c>
      <c r="I113" s="4014" t="s">
        <v>1175</v>
      </c>
    </row>
    <row r="114" spans="1:11" s="3488" customFormat="1" ht="229.5" customHeight="1" thickBot="1">
      <c r="A114" s="3907"/>
      <c r="B114" s="5630"/>
      <c r="C114" s="5627"/>
      <c r="D114" s="4013" t="s">
        <v>485</v>
      </c>
      <c r="E114" s="4012">
        <v>60000</v>
      </c>
      <c r="F114" s="4010">
        <f>SUM(G114:H114)</f>
        <v>60000</v>
      </c>
      <c r="G114" s="4011">
        <v>0</v>
      </c>
      <c r="H114" s="4010">
        <v>60000</v>
      </c>
      <c r="I114" s="4009" t="s">
        <v>1174</v>
      </c>
    </row>
    <row r="115" spans="1:11" s="3682" customFormat="1" ht="38.1" customHeight="1" thickBot="1">
      <c r="A115" s="4008" t="s">
        <v>633</v>
      </c>
      <c r="B115" s="3728"/>
      <c r="C115" s="4007" t="s">
        <v>396</v>
      </c>
      <c r="D115" s="4006"/>
      <c r="E115" s="4005">
        <f>SUM(E116,E119,E130,E124,E126,E128)</f>
        <v>796115</v>
      </c>
      <c r="F115" s="3725">
        <f>SUM(F116,F119,F130,F124,F126,F128)</f>
        <v>737317</v>
      </c>
      <c r="G115" s="3725">
        <f>SUM(G116,G119,G130,G124,G126,G128)</f>
        <v>482035</v>
      </c>
      <c r="H115" s="3726">
        <f>SUM(H116,H119,H130,H124,H126,H128)</f>
        <v>255282</v>
      </c>
      <c r="I115" s="4004"/>
    </row>
    <row r="116" spans="1:11" s="3682" customFormat="1" ht="38.1" customHeight="1" thickBot="1">
      <c r="A116" s="3801"/>
      <c r="B116" s="3708" t="s">
        <v>631</v>
      </c>
      <c r="C116" s="3955" t="s">
        <v>397</v>
      </c>
      <c r="D116" s="3963"/>
      <c r="E116" s="4003">
        <f>SUM(E117:E118)</f>
        <v>35504</v>
      </c>
      <c r="F116" s="3788">
        <f>SUM(F117:F118)</f>
        <v>35450</v>
      </c>
      <c r="G116" s="3952">
        <f>SUM(G117:G118)</f>
        <v>23450</v>
      </c>
      <c r="H116" s="3702">
        <f>SUM(H117:H118)</f>
        <v>12000</v>
      </c>
      <c r="I116" s="3962"/>
    </row>
    <row r="117" spans="1:11" s="3682" customFormat="1" ht="117.75" customHeight="1">
      <c r="A117" s="4002"/>
      <c r="B117" s="5657"/>
      <c r="C117" s="5659"/>
      <c r="D117" s="4001" t="s">
        <v>90</v>
      </c>
      <c r="E117" s="4000">
        <v>23504</v>
      </c>
      <c r="F117" s="3549">
        <f>SUM(G117:H117)</f>
        <v>23450</v>
      </c>
      <c r="G117" s="3999">
        <v>23450</v>
      </c>
      <c r="H117" s="3998">
        <v>0</v>
      </c>
      <c r="I117" s="3997" t="s">
        <v>1173</v>
      </c>
    </row>
    <row r="118" spans="1:11" s="3989" customFormat="1" ht="57.75" customHeight="1" thickBot="1">
      <c r="A118" s="3996"/>
      <c r="B118" s="5658"/>
      <c r="C118" s="5660"/>
      <c r="D118" s="3995" t="s">
        <v>485</v>
      </c>
      <c r="E118" s="3994">
        <v>12000</v>
      </c>
      <c r="F118" s="3993">
        <f>SUM(G118:H118)</f>
        <v>12000</v>
      </c>
      <c r="G118" s="3992">
        <v>0</v>
      </c>
      <c r="H118" s="3991">
        <v>12000</v>
      </c>
      <c r="I118" s="3990" t="s">
        <v>1172</v>
      </c>
    </row>
    <row r="119" spans="1:11" s="3682" customFormat="1" ht="38.1" customHeight="1" thickBot="1">
      <c r="A119" s="3988"/>
      <c r="B119" s="3701">
        <v>92109</v>
      </c>
      <c r="C119" s="3955" t="s">
        <v>407</v>
      </c>
      <c r="D119" s="3963"/>
      <c r="E119" s="3987">
        <f>SUM(E120:E122)</f>
        <v>286446</v>
      </c>
      <c r="F119" s="3702">
        <f>SUM(F120:F122)</f>
        <v>284280</v>
      </c>
      <c r="G119" s="3952">
        <f>SUM(G120:G122)</f>
        <v>167740</v>
      </c>
      <c r="H119" s="3702">
        <f>SUM(H120:H122)</f>
        <v>116540</v>
      </c>
      <c r="I119" s="3986"/>
    </row>
    <row r="120" spans="1:11" s="3682" customFormat="1" ht="405.75" customHeight="1">
      <c r="A120" s="3985"/>
      <c r="B120" s="3984"/>
      <c r="C120" s="3980"/>
      <c r="D120" s="5675">
        <v>2710</v>
      </c>
      <c r="E120" s="5677">
        <v>169906</v>
      </c>
      <c r="F120" s="5679">
        <f>SUM(G120:H121)</f>
        <v>167740</v>
      </c>
      <c r="G120" s="5681">
        <v>167740</v>
      </c>
      <c r="H120" s="5679">
        <v>0</v>
      </c>
      <c r="I120" s="5667" t="s">
        <v>1171</v>
      </c>
    </row>
    <row r="121" spans="1:11" s="3682" customFormat="1" ht="114.75" customHeight="1" thickBot="1">
      <c r="A121" s="3784"/>
      <c r="B121" s="3983"/>
      <c r="C121" s="3982"/>
      <c r="D121" s="5676"/>
      <c r="E121" s="5678"/>
      <c r="F121" s="5680"/>
      <c r="G121" s="5682"/>
      <c r="H121" s="5680"/>
      <c r="I121" s="5668"/>
    </row>
    <row r="122" spans="1:11" s="3682" customFormat="1" ht="391.5" customHeight="1" thickBot="1">
      <c r="A122" s="3801"/>
      <c r="B122" s="3981"/>
      <c r="C122" s="3980"/>
      <c r="D122" s="5675">
        <v>6300</v>
      </c>
      <c r="E122" s="5683">
        <v>116540</v>
      </c>
      <c r="F122" s="5685">
        <f>SUM(G122:H122)</f>
        <v>116540</v>
      </c>
      <c r="G122" s="5685">
        <v>0</v>
      </c>
      <c r="H122" s="5685">
        <v>116540</v>
      </c>
      <c r="I122" s="5669" t="s">
        <v>1170</v>
      </c>
      <c r="K122" s="3979"/>
    </row>
    <row r="123" spans="1:11" s="3488" customFormat="1" ht="33" hidden="1" customHeight="1" thickBot="1">
      <c r="A123" s="3915"/>
      <c r="B123" s="3978"/>
      <c r="C123" s="3977"/>
      <c r="D123" s="5676"/>
      <c r="E123" s="5684"/>
      <c r="F123" s="5686"/>
      <c r="G123" s="5686"/>
      <c r="H123" s="5686"/>
      <c r="I123" s="5670"/>
    </row>
    <row r="124" spans="1:11" s="3682" customFormat="1" ht="24" customHeight="1" thickBot="1">
      <c r="A124" s="3791"/>
      <c r="B124" s="3708" t="s">
        <v>621</v>
      </c>
      <c r="C124" s="3964" t="s">
        <v>620</v>
      </c>
      <c r="D124" s="3963"/>
      <c r="E124" s="3706">
        <f>SUM(E125:E125)</f>
        <v>9792</v>
      </c>
      <c r="F124" s="3707">
        <f>SUM(F125:F125)</f>
        <v>9433</v>
      </c>
      <c r="G124" s="3815">
        <f>SUM(G125:G125)</f>
        <v>9433</v>
      </c>
      <c r="H124" s="3815">
        <f>SUM(H125:H125)</f>
        <v>0</v>
      </c>
      <c r="I124" s="3962"/>
    </row>
    <row r="125" spans="1:11" s="3678" customFormat="1" ht="57.75" thickBot="1">
      <c r="A125" s="3791"/>
      <c r="B125" s="3976"/>
      <c r="C125" s="3975"/>
      <c r="D125" s="3949" t="s">
        <v>90</v>
      </c>
      <c r="E125" s="3974">
        <v>9792</v>
      </c>
      <c r="F125" s="3968">
        <f>SUM(G125:H125)</f>
        <v>9433</v>
      </c>
      <c r="G125" s="3948">
        <v>9433</v>
      </c>
      <c r="H125" s="3947">
        <v>0</v>
      </c>
      <c r="I125" s="3973" t="s">
        <v>1169</v>
      </c>
    </row>
    <row r="126" spans="1:11" s="3682" customFormat="1" ht="24" customHeight="1" thickBot="1">
      <c r="A126" s="3791"/>
      <c r="B126" s="3708" t="s">
        <v>616</v>
      </c>
      <c r="C126" s="3964" t="s">
        <v>414</v>
      </c>
      <c r="D126" s="3963"/>
      <c r="E126" s="3706">
        <f>SUM(E127:E127)</f>
        <v>100000</v>
      </c>
      <c r="F126" s="3707">
        <f>SUM(F127:F127)</f>
        <v>100000</v>
      </c>
      <c r="G126" s="3815">
        <f>SUM(G127:G127)</f>
        <v>100000</v>
      </c>
      <c r="H126" s="3815">
        <f>SUM(H127:H127)</f>
        <v>0</v>
      </c>
      <c r="I126" s="3962"/>
    </row>
    <row r="127" spans="1:11" s="3682" customFormat="1" ht="57.75" customHeight="1" thickBot="1">
      <c r="A127" s="3791"/>
      <c r="B127" s="3972"/>
      <c r="C127" s="3971"/>
      <c r="D127" s="3970" t="s">
        <v>90</v>
      </c>
      <c r="E127" s="3969">
        <v>100000</v>
      </c>
      <c r="F127" s="3968">
        <f>SUM(G127:H127)</f>
        <v>100000</v>
      </c>
      <c r="G127" s="3967">
        <v>100000</v>
      </c>
      <c r="H127" s="3966">
        <v>0</v>
      </c>
      <c r="I127" s="3965" t="s">
        <v>1289</v>
      </c>
    </row>
    <row r="128" spans="1:11" s="3682" customFormat="1" ht="33.75" customHeight="1" thickBot="1">
      <c r="A128" s="3791"/>
      <c r="B128" s="3708" t="s">
        <v>609</v>
      </c>
      <c r="C128" s="3964" t="s">
        <v>416</v>
      </c>
      <c r="D128" s="3963"/>
      <c r="E128" s="3705">
        <f>SUM(E129)</f>
        <v>12000</v>
      </c>
      <c r="F128" s="3788">
        <f>SUM(F129)</f>
        <v>12000</v>
      </c>
      <c r="G128" s="3952">
        <f>SUM(G129)</f>
        <v>12000</v>
      </c>
      <c r="H128" s="3702">
        <f>SUM(H129)</f>
        <v>0</v>
      </c>
      <c r="I128" s="3962"/>
    </row>
    <row r="129" spans="1:11" s="3682" customFormat="1" ht="57.75" customHeight="1" thickBot="1">
      <c r="A129" s="3784"/>
      <c r="B129" s="3961"/>
      <c r="C129" s="3960"/>
      <c r="D129" s="3959" t="s">
        <v>90</v>
      </c>
      <c r="E129" s="3783">
        <v>12000</v>
      </c>
      <c r="F129" s="3531">
        <f>SUM(G129:H129)</f>
        <v>12000</v>
      </c>
      <c r="G129" s="3958">
        <v>12000</v>
      </c>
      <c r="H129" s="3684">
        <v>0</v>
      </c>
      <c r="I129" s="3957" t="s">
        <v>1290</v>
      </c>
    </row>
    <row r="130" spans="1:11" s="3488" customFormat="1" ht="24" customHeight="1" thickBot="1">
      <c r="A130" s="3956"/>
      <c r="B130" s="3701">
        <v>92195</v>
      </c>
      <c r="C130" s="3955" t="s">
        <v>49</v>
      </c>
      <c r="D130" s="3954"/>
      <c r="E130" s="3953">
        <f>SUM(E131:E133)</f>
        <v>352373</v>
      </c>
      <c r="F130" s="3702">
        <f>SUM(F131:F133)</f>
        <v>296154</v>
      </c>
      <c r="G130" s="3952">
        <f>SUM(G131:G133)</f>
        <v>169412</v>
      </c>
      <c r="H130" s="3702">
        <f>SUM(H131:H133)</f>
        <v>126742</v>
      </c>
      <c r="I130" s="3951"/>
    </row>
    <row r="131" spans="1:11" s="3488" customFormat="1" ht="409.5" customHeight="1">
      <c r="A131" s="3915"/>
      <c r="B131" s="3950"/>
      <c r="C131" s="5655"/>
      <c r="D131" s="5675">
        <v>2710</v>
      </c>
      <c r="E131" s="5677">
        <v>173631</v>
      </c>
      <c r="F131" s="5679">
        <f>G131+H131</f>
        <v>169412</v>
      </c>
      <c r="G131" s="5681">
        <v>169412</v>
      </c>
      <c r="H131" s="5679">
        <v>0</v>
      </c>
      <c r="I131" s="5667" t="s">
        <v>1292</v>
      </c>
      <c r="K131" s="3946"/>
    </row>
    <row r="132" spans="1:11" s="3488" customFormat="1" ht="111" customHeight="1" thickBot="1">
      <c r="A132" s="3907"/>
      <c r="B132" s="3945"/>
      <c r="C132" s="5656"/>
      <c r="D132" s="5676"/>
      <c r="E132" s="5678"/>
      <c r="F132" s="5680"/>
      <c r="G132" s="5682"/>
      <c r="H132" s="5680"/>
      <c r="I132" s="5668"/>
    </row>
    <row r="133" spans="1:11" s="3682" customFormat="1" ht="381" customHeight="1" thickBot="1">
      <c r="A133" s="3784"/>
      <c r="B133" s="3943"/>
      <c r="C133" s="3942"/>
      <c r="D133" s="3941">
        <v>6300</v>
      </c>
      <c r="E133" s="3940">
        <v>178742</v>
      </c>
      <c r="F133" s="3939">
        <f>G133+H133</f>
        <v>126742</v>
      </c>
      <c r="G133" s="3939">
        <v>0</v>
      </c>
      <c r="H133" s="3939">
        <v>126742</v>
      </c>
      <c r="I133" s="3938" t="s">
        <v>1294</v>
      </c>
    </row>
    <row r="134" spans="1:11" s="3711" customFormat="1" ht="24" customHeight="1" thickBot="1">
      <c r="A134" s="3937" t="s">
        <v>520</v>
      </c>
      <c r="B134" s="3936"/>
      <c r="C134" s="3935" t="s">
        <v>422</v>
      </c>
      <c r="D134" s="3934"/>
      <c r="E134" s="3933">
        <f>SUM(E135,E138,E140,E144)</f>
        <v>890000</v>
      </c>
      <c r="F134" s="3744">
        <f>SUM(F135,F138,F140,F144)</f>
        <v>889957.68</v>
      </c>
      <c r="G134" s="3770">
        <f>SUM(G135,G138,G140,G144)</f>
        <v>60000</v>
      </c>
      <c r="H134" s="3744">
        <f>SUM(H135,H138,H140,H144)</f>
        <v>829957.68</v>
      </c>
      <c r="I134" s="3932"/>
    </row>
    <row r="135" spans="1:11" s="3711" customFormat="1" ht="24" customHeight="1" thickBot="1">
      <c r="A135" s="3931"/>
      <c r="B135" s="3930">
        <v>92601</v>
      </c>
      <c r="C135" s="3929" t="s">
        <v>517</v>
      </c>
      <c r="D135" s="3928"/>
      <c r="E135" s="3927">
        <f>SUM(E136:E137)</f>
        <v>60000</v>
      </c>
      <c r="F135" s="3766">
        <f>SUM(F136:F137)</f>
        <v>60000</v>
      </c>
      <c r="G135" s="3767">
        <f>SUM(G136:G137)</f>
        <v>0</v>
      </c>
      <c r="H135" s="3766">
        <f>SUM(H136:H137)</f>
        <v>60000</v>
      </c>
      <c r="I135" s="3926"/>
    </row>
    <row r="136" spans="1:11" s="3711" customFormat="1" ht="47.25" hidden="1" customHeight="1">
      <c r="A136" s="3876"/>
      <c r="B136" s="5671"/>
      <c r="C136" s="5673"/>
      <c r="D136" s="3925">
        <v>2710</v>
      </c>
      <c r="E136" s="3924"/>
      <c r="F136" s="3922"/>
      <c r="G136" s="3923"/>
      <c r="H136" s="3922"/>
      <c r="I136" s="3921" t="s">
        <v>1168</v>
      </c>
    </row>
    <row r="137" spans="1:11" s="3711" customFormat="1" ht="197.25" customHeight="1" thickBot="1">
      <c r="A137" s="3867"/>
      <c r="B137" s="5672"/>
      <c r="C137" s="5674"/>
      <c r="D137" s="3920">
        <v>6300</v>
      </c>
      <c r="E137" s="3919">
        <v>60000</v>
      </c>
      <c r="F137" s="3917">
        <f>SUM(G137:H137)</f>
        <v>60000</v>
      </c>
      <c r="G137" s="3918">
        <v>0</v>
      </c>
      <c r="H137" s="3917">
        <v>60000</v>
      </c>
      <c r="I137" s="3916" t="s">
        <v>1167</v>
      </c>
    </row>
    <row r="138" spans="1:11" s="3488" customFormat="1" ht="32.25" hidden="1" customHeight="1" thickBot="1">
      <c r="A138" s="3915"/>
      <c r="B138" s="3914" t="s">
        <v>516</v>
      </c>
      <c r="C138" s="3913" t="s">
        <v>1166</v>
      </c>
      <c r="D138" s="3912"/>
      <c r="E138" s="3911">
        <f>SUM(E139)</f>
        <v>0</v>
      </c>
      <c r="F138" s="3909">
        <f>SUM(F139)</f>
        <v>0</v>
      </c>
      <c r="G138" s="3910">
        <f>SUM(G139)</f>
        <v>0</v>
      </c>
      <c r="H138" s="3909">
        <f>SUM(H139)</f>
        <v>0</v>
      </c>
      <c r="I138" s="3908"/>
    </row>
    <row r="139" spans="1:11" s="3488" customFormat="1" ht="100.5" hidden="1" customHeight="1" thickBot="1">
      <c r="A139" s="3907"/>
      <c r="B139" s="3906"/>
      <c r="C139" s="3905"/>
      <c r="D139" s="3904" t="s">
        <v>485</v>
      </c>
      <c r="E139" s="3903"/>
      <c r="F139" s="3902">
        <f>SUM(G139:H139)</f>
        <v>0</v>
      </c>
      <c r="G139" s="3901">
        <v>0</v>
      </c>
      <c r="H139" s="3900"/>
      <c r="I139" s="3899" t="s">
        <v>1165</v>
      </c>
    </row>
    <row r="140" spans="1:11" s="3764" customFormat="1" ht="34.5" customHeight="1" thickBot="1">
      <c r="A140" s="3876"/>
      <c r="B140" s="3881" t="s">
        <v>515</v>
      </c>
      <c r="C140" s="3880" t="s">
        <v>423</v>
      </c>
      <c r="D140" s="3879"/>
      <c r="E140" s="3898">
        <f>SUM(E141:E143)</f>
        <v>746000</v>
      </c>
      <c r="F140" s="3832">
        <f>SUM(F141:F143)</f>
        <v>745957.68</v>
      </c>
      <c r="G140" s="3897">
        <f>SUM(G141:G143)</f>
        <v>24000</v>
      </c>
      <c r="H140" s="3832">
        <f>SUM(H141:H143)</f>
        <v>721957.68</v>
      </c>
      <c r="I140" s="3896"/>
    </row>
    <row r="141" spans="1:11" s="3764" customFormat="1" ht="88.5" customHeight="1">
      <c r="A141" s="3876"/>
      <c r="B141" s="3891"/>
      <c r="C141" s="3890"/>
      <c r="D141" s="3895" t="s">
        <v>90</v>
      </c>
      <c r="E141" s="3839">
        <v>24000</v>
      </c>
      <c r="F141" s="3829">
        <f>SUM(G141:H141)</f>
        <v>24000</v>
      </c>
      <c r="G141" s="3894">
        <v>24000</v>
      </c>
      <c r="H141" s="3893">
        <v>0</v>
      </c>
      <c r="I141" s="3892" t="s">
        <v>1164</v>
      </c>
    </row>
    <row r="142" spans="1:11" s="3764" customFormat="1" ht="158.25" customHeight="1">
      <c r="A142" s="3876"/>
      <c r="B142" s="3891"/>
      <c r="C142" s="3890"/>
      <c r="D142" s="5708" t="s">
        <v>485</v>
      </c>
      <c r="E142" s="3889">
        <v>710000</v>
      </c>
      <c r="F142" s="3888">
        <f>SUM(G142:H142)</f>
        <v>709957.68</v>
      </c>
      <c r="G142" s="3887">
        <v>0</v>
      </c>
      <c r="H142" s="3886">
        <v>709957.68</v>
      </c>
      <c r="I142" s="3885" t="s">
        <v>1163</v>
      </c>
    </row>
    <row r="143" spans="1:11" s="3764" customFormat="1" ht="60" customHeight="1" thickBot="1">
      <c r="A143" s="3876"/>
      <c r="B143" s="3884"/>
      <c r="C143" s="3883"/>
      <c r="D143" s="5709"/>
      <c r="E143" s="3863">
        <v>12000</v>
      </c>
      <c r="F143" s="3759">
        <f>SUM(G143:H143)</f>
        <v>12000</v>
      </c>
      <c r="G143" s="3862">
        <v>0</v>
      </c>
      <c r="H143" s="3732">
        <v>12000</v>
      </c>
      <c r="I143" s="3882" t="s">
        <v>1162</v>
      </c>
    </row>
    <row r="144" spans="1:11" s="3764" customFormat="1" ht="24" customHeight="1" thickBot="1">
      <c r="A144" s="3876"/>
      <c r="B144" s="3881" t="s">
        <v>491</v>
      </c>
      <c r="C144" s="3880" t="s">
        <v>49</v>
      </c>
      <c r="D144" s="3879"/>
      <c r="E144" s="3878">
        <f>SUM(E145:E146)</f>
        <v>84000</v>
      </c>
      <c r="F144" s="3832">
        <f>SUM(F145:F146)</f>
        <v>84000</v>
      </c>
      <c r="G144" s="3843">
        <f>SUM(G145:G146)</f>
        <v>36000</v>
      </c>
      <c r="H144" s="3832">
        <f>SUM(H145:H146)</f>
        <v>48000</v>
      </c>
      <c r="I144" s="3877"/>
    </row>
    <row r="145" spans="1:9" s="3764" customFormat="1" ht="141.75" customHeight="1">
      <c r="A145" s="3876"/>
      <c r="B145" s="3875"/>
      <c r="C145" s="3874"/>
      <c r="D145" s="3873" t="s">
        <v>90</v>
      </c>
      <c r="E145" s="3872">
        <v>36000</v>
      </c>
      <c r="F145" s="3871">
        <f>SUM(G145:H145)</f>
        <v>36000</v>
      </c>
      <c r="G145" s="3870">
        <v>36000</v>
      </c>
      <c r="H145" s="3869">
        <v>0</v>
      </c>
      <c r="I145" s="3868" t="s">
        <v>1161</v>
      </c>
    </row>
    <row r="146" spans="1:9" s="3764" customFormat="1" ht="170.25" customHeight="1" thickBot="1">
      <c r="A146" s="3867"/>
      <c r="B146" s="3866"/>
      <c r="C146" s="3865"/>
      <c r="D146" s="3864" t="s">
        <v>485</v>
      </c>
      <c r="E146" s="3863">
        <v>48000</v>
      </c>
      <c r="F146" s="3759">
        <f>SUM(G146:H146)</f>
        <v>48000</v>
      </c>
      <c r="G146" s="3862">
        <v>0</v>
      </c>
      <c r="H146" s="3732">
        <v>48000</v>
      </c>
      <c r="I146" s="3861" t="s">
        <v>1293</v>
      </c>
    </row>
    <row r="147" spans="1:9" ht="39.75" customHeight="1" thickBot="1">
      <c r="A147" s="5649" t="s">
        <v>1096</v>
      </c>
      <c r="B147" s="5650"/>
      <c r="C147" s="5651"/>
      <c r="D147" s="3860"/>
      <c r="E147" s="3859">
        <f>SUM(E7,E13,E40,E46,E59,E62,E72,E81,E94,E100,E103,E106,E109,E115,E134,E54,E90)</f>
        <v>39121310</v>
      </c>
      <c r="F147" s="3858">
        <f>SUM(F7,F13,F40,F46,F59,F62,F72,F81,F94,F100,F103,F106,F109,F115,F134,F54,F90)</f>
        <v>35165168.479999997</v>
      </c>
      <c r="G147" s="3858">
        <f>SUM(G7,G13,G40,G46,G59,G62,G72,G81,G94,G100,G103,G106,G109,G115,G134,G54,G90)</f>
        <v>14909877.669999998</v>
      </c>
      <c r="H147" s="3858">
        <f>SUM(H7,H13,H40,H46,H59,H62,H72,H81,H94,H100,H103,H106,H109,H115,H134,H54,H90)</f>
        <v>20255290.809999999</v>
      </c>
      <c r="I147" s="3857"/>
    </row>
    <row r="149" spans="1:9">
      <c r="E149" s="3856"/>
      <c r="F149" s="3856"/>
      <c r="G149" s="3856"/>
      <c r="H149" s="3856"/>
      <c r="I149" s="3849"/>
    </row>
    <row r="150" spans="1:9" ht="15">
      <c r="D150" s="3851"/>
      <c r="E150" s="3851"/>
      <c r="F150" s="3848"/>
      <c r="G150" s="3848"/>
      <c r="H150" s="3851"/>
      <c r="I150" s="3850"/>
    </row>
    <row r="151" spans="1:9" ht="15">
      <c r="D151" s="3851"/>
      <c r="E151" s="3851"/>
      <c r="F151" s="3848"/>
      <c r="G151" s="3848"/>
      <c r="H151" s="3848"/>
      <c r="I151" s="3850"/>
    </row>
    <row r="152" spans="1:9" ht="15">
      <c r="D152" s="3851"/>
      <c r="E152" s="3851"/>
      <c r="F152" s="3848"/>
      <c r="G152" s="3848"/>
      <c r="H152" s="3848"/>
      <c r="I152" s="3850"/>
    </row>
    <row r="153" spans="1:9" s="3852" customFormat="1" ht="15">
      <c r="A153" s="3855"/>
      <c r="B153" s="3855"/>
      <c r="C153" s="3854"/>
      <c r="D153" s="3853"/>
      <c r="E153" s="3538"/>
      <c r="F153" s="3848"/>
      <c r="G153" s="3848"/>
      <c r="H153" s="3848"/>
      <c r="I153" s="3850"/>
    </row>
    <row r="154" spans="1:9" ht="15">
      <c r="E154" s="3851"/>
      <c r="F154" s="3848"/>
      <c r="G154" s="3848"/>
      <c r="H154" s="3848"/>
      <c r="I154" s="3850"/>
    </row>
    <row r="155" spans="1:9" ht="15">
      <c r="F155" s="3848"/>
      <c r="G155" s="3848"/>
      <c r="I155" s="3850"/>
    </row>
    <row r="156" spans="1:9">
      <c r="F156" s="3848"/>
      <c r="G156" s="3848"/>
      <c r="I156" s="3849"/>
    </row>
    <row r="157" spans="1:9">
      <c r="F157" s="3848"/>
      <c r="G157" s="3848"/>
      <c r="I157" s="3849"/>
    </row>
    <row r="159" spans="1:9">
      <c r="E159" s="3848"/>
    </row>
    <row r="160" spans="1:9">
      <c r="E160" s="3848"/>
    </row>
    <row r="161" spans="5:5">
      <c r="E161" s="3848"/>
    </row>
    <row r="162" spans="5:5">
      <c r="E162" s="3848"/>
    </row>
    <row r="163" spans="5:5">
      <c r="E163" s="3848"/>
    </row>
    <row r="164" spans="5:5">
      <c r="E164" s="3848"/>
    </row>
  </sheetData>
  <mergeCells count="86">
    <mergeCell ref="I35:I36"/>
    <mergeCell ref="A18:A19"/>
    <mergeCell ref="B18:B19"/>
    <mergeCell ref="C18:C19"/>
    <mergeCell ref="D35:D36"/>
    <mergeCell ref="E35:E36"/>
    <mergeCell ref="C26:C27"/>
    <mergeCell ref="B35:B36"/>
    <mergeCell ref="C35:C36"/>
    <mergeCell ref="D142:D143"/>
    <mergeCell ref="I17:I19"/>
    <mergeCell ref="D48:D49"/>
    <mergeCell ref="E48:E49"/>
    <mergeCell ref="F48:F49"/>
    <mergeCell ref="G48:G49"/>
    <mergeCell ref="H48:H49"/>
    <mergeCell ref="I92:I93"/>
    <mergeCell ref="D92:D93"/>
    <mergeCell ref="E92:E93"/>
    <mergeCell ref="F92:F93"/>
    <mergeCell ref="D122:D123"/>
    <mergeCell ref="I48:I49"/>
    <mergeCell ref="F35:F36"/>
    <mergeCell ref="G35:G36"/>
    <mergeCell ref="H35:H36"/>
    <mergeCell ref="A2:I2"/>
    <mergeCell ref="A3:B3"/>
    <mergeCell ref="A4:A6"/>
    <mergeCell ref="B4:B6"/>
    <mergeCell ref="C4:C6"/>
    <mergeCell ref="D4:D6"/>
    <mergeCell ref="E4:H4"/>
    <mergeCell ref="I4:I6"/>
    <mergeCell ref="E5:E6"/>
    <mergeCell ref="F5:F6"/>
    <mergeCell ref="G5:H5"/>
    <mergeCell ref="C83:C84"/>
    <mergeCell ref="A8:A12"/>
    <mergeCell ref="B9:B12"/>
    <mergeCell ref="C9:C12"/>
    <mergeCell ref="A37:A39"/>
    <mergeCell ref="A43:A45"/>
    <mergeCell ref="B44:B45"/>
    <mergeCell ref="C44:C45"/>
    <mergeCell ref="B26:B27"/>
    <mergeCell ref="B52:B53"/>
    <mergeCell ref="C52:C53"/>
    <mergeCell ref="A60:A61"/>
    <mergeCell ref="A82:A88"/>
    <mergeCell ref="G122:G123"/>
    <mergeCell ref="H122:H123"/>
    <mergeCell ref="G92:G93"/>
    <mergeCell ref="H92:H93"/>
    <mergeCell ref="G120:G121"/>
    <mergeCell ref="I120:I121"/>
    <mergeCell ref="I122:I123"/>
    <mergeCell ref="I131:I132"/>
    <mergeCell ref="B136:B137"/>
    <mergeCell ref="C136:C137"/>
    <mergeCell ref="D131:D132"/>
    <mergeCell ref="E131:E132"/>
    <mergeCell ref="F131:F132"/>
    <mergeCell ref="G131:G132"/>
    <mergeCell ref="H131:H132"/>
    <mergeCell ref="H120:H121"/>
    <mergeCell ref="D120:D121"/>
    <mergeCell ref="E120:E121"/>
    <mergeCell ref="F120:F121"/>
    <mergeCell ref="E122:E123"/>
    <mergeCell ref="F122:F123"/>
    <mergeCell ref="A147:C147"/>
    <mergeCell ref="B23:B24"/>
    <mergeCell ref="C23:C24"/>
    <mergeCell ref="A55:A58"/>
    <mergeCell ref="A104:A105"/>
    <mergeCell ref="C131:C132"/>
    <mergeCell ref="B117:B118"/>
    <mergeCell ref="C117:C118"/>
    <mergeCell ref="B113:B114"/>
    <mergeCell ref="C113:C114"/>
    <mergeCell ref="A91:A93"/>
    <mergeCell ref="B92:B93"/>
    <mergeCell ref="C92:C93"/>
    <mergeCell ref="A101:A102"/>
    <mergeCell ref="A107:A108"/>
    <mergeCell ref="B83:B8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>
    <oddFooter>Strona &amp;P z &amp;N</oddFooter>
  </headerFooter>
  <rowBreaks count="7" manualBreakCount="7">
    <brk id="21" max="8" man="1"/>
    <brk id="50" max="8" man="1"/>
    <brk id="69" max="8" man="1"/>
    <brk id="111" max="8" man="1"/>
    <brk id="118" max="8" man="1"/>
    <brk id="129" max="8" man="1"/>
    <brk id="139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34"/>
  <sheetViews>
    <sheetView view="pageBreakPreview" zoomScale="90" zoomScaleNormal="100" zoomScaleSheetLayoutView="90" workbookViewId="0">
      <selection sqref="A1:D2"/>
    </sheetView>
  </sheetViews>
  <sheetFormatPr defaultRowHeight="14.25"/>
  <cols>
    <col min="1" max="1" width="72.140625" style="4375" customWidth="1"/>
    <col min="2" max="2" width="19.7109375" style="4375" bestFit="1" customWidth="1"/>
    <col min="3" max="3" width="16" style="4375" customWidth="1"/>
    <col min="4" max="4" width="13.5703125" style="4375" customWidth="1"/>
    <col min="5" max="5" width="15.42578125" style="4375" bestFit="1" customWidth="1"/>
    <col min="6" max="6" width="9.140625" style="4375"/>
    <col min="7" max="7" width="15.42578125" style="4375" bestFit="1" customWidth="1"/>
    <col min="8" max="16384" width="9.140625" style="4375"/>
  </cols>
  <sheetData>
    <row r="1" spans="1:7">
      <c r="A1" s="5743" t="s">
        <v>1257</v>
      </c>
      <c r="B1" s="5743"/>
      <c r="C1" s="5743"/>
      <c r="D1" s="5743"/>
    </row>
    <row r="2" spans="1:7">
      <c r="A2" s="5743"/>
      <c r="B2" s="5743"/>
      <c r="C2" s="5743"/>
      <c r="D2" s="5743"/>
    </row>
    <row r="3" spans="1:7" ht="16.5" customHeight="1">
      <c r="A3" s="4396"/>
      <c r="B3" s="4396"/>
      <c r="C3" s="4396"/>
      <c r="D3" s="4396"/>
      <c r="E3" s="4417"/>
    </row>
    <row r="4" spans="1:7" ht="15.75">
      <c r="A4" s="5744" t="s">
        <v>1256</v>
      </c>
      <c r="B4" s="5744"/>
      <c r="C4" s="4396"/>
      <c r="D4" s="4396"/>
    </row>
    <row r="5" spans="1:7" ht="15.75" thickBot="1">
      <c r="A5" s="4396"/>
      <c r="B5" s="4396"/>
      <c r="C5" s="4396"/>
      <c r="D5" s="4531" t="s">
        <v>1</v>
      </c>
    </row>
    <row r="6" spans="1:7" ht="45.75" thickBot="1">
      <c r="A6" s="4379" t="s">
        <v>1255</v>
      </c>
      <c r="B6" s="4394" t="s">
        <v>7</v>
      </c>
      <c r="C6" s="4416" t="s">
        <v>8</v>
      </c>
      <c r="D6" s="4415" t="s">
        <v>1244</v>
      </c>
    </row>
    <row r="7" spans="1:7" ht="12.75" customHeight="1">
      <c r="A7" s="4391" t="s">
        <v>10</v>
      </c>
      <c r="B7" s="4390" t="s">
        <v>11</v>
      </c>
      <c r="C7" s="4414" t="s">
        <v>12</v>
      </c>
      <c r="D7" s="4390" t="s">
        <v>13</v>
      </c>
    </row>
    <row r="8" spans="1:7" hidden="1">
      <c r="A8" s="4413" t="s">
        <v>1254</v>
      </c>
      <c r="B8" s="4412">
        <v>0</v>
      </c>
      <c r="C8" s="4411">
        <v>0</v>
      </c>
      <c r="D8" s="4410" t="e">
        <f>C8/B8*100</f>
        <v>#DIV/0!</v>
      </c>
    </row>
    <row r="9" spans="1:7" ht="16.5" customHeight="1">
      <c r="A9" s="4387" t="s">
        <v>1253</v>
      </c>
      <c r="B9" s="4404">
        <v>642884</v>
      </c>
      <c r="C9" s="4403">
        <v>747446.17</v>
      </c>
      <c r="D9" s="4386">
        <f>C9/B9*100</f>
        <v>116.2645469478164</v>
      </c>
    </row>
    <row r="10" spans="1:7" ht="0.75" hidden="1" customHeight="1">
      <c r="A10" s="4387" t="s">
        <v>1247</v>
      </c>
      <c r="B10" s="4404"/>
      <c r="C10" s="4403"/>
      <c r="D10" s="4386" t="s">
        <v>1252</v>
      </c>
    </row>
    <row r="11" spans="1:7" ht="57">
      <c r="A11" s="4383" t="s">
        <v>1251</v>
      </c>
      <c r="B11" s="4404">
        <f>49884396+155000000</f>
        <v>204884396</v>
      </c>
      <c r="C11" s="4403">
        <f>81597198.72+155000000</f>
        <v>236597198.72</v>
      </c>
      <c r="D11" s="4386">
        <f>C11/B11*100</f>
        <v>115.47838846644036</v>
      </c>
    </row>
    <row r="12" spans="1:7">
      <c r="A12" s="4383" t="s">
        <v>427</v>
      </c>
      <c r="B12" s="4404"/>
      <c r="C12" s="4403"/>
      <c r="D12" s="4386"/>
    </row>
    <row r="13" spans="1:7">
      <c r="A13" s="4409" t="s">
        <v>1250</v>
      </c>
      <c r="B13" s="4408">
        <v>155000000</v>
      </c>
      <c r="C13" s="4407">
        <v>155000000</v>
      </c>
      <c r="D13" s="4406">
        <f>C13/B13*100</f>
        <v>100</v>
      </c>
    </row>
    <row r="14" spans="1:7" ht="57.75" customHeight="1">
      <c r="A14" s="4383" t="s">
        <v>1249</v>
      </c>
      <c r="B14" s="4404">
        <v>110520238</v>
      </c>
      <c r="C14" s="4403">
        <v>146528051.61000001</v>
      </c>
      <c r="D14" s="4386">
        <f>C14/B14*100</f>
        <v>132.58028960270607</v>
      </c>
    </row>
    <row r="15" spans="1:7" ht="57.75" customHeight="1">
      <c r="A15" s="4405" t="s">
        <v>1248</v>
      </c>
      <c r="B15" s="4404">
        <v>4305248</v>
      </c>
      <c r="C15" s="4403">
        <v>4499184.25</v>
      </c>
      <c r="D15" s="4386">
        <f>C15/B15*100</f>
        <v>104.5046475836003</v>
      </c>
      <c r="E15" s="4399"/>
      <c r="G15" s="4398"/>
    </row>
    <row r="16" spans="1:7" ht="24.75" customHeight="1" thickBot="1">
      <c r="A16" s="4402" t="s">
        <v>1247</v>
      </c>
      <c r="B16" s="4401">
        <v>0</v>
      </c>
      <c r="C16" s="4400">
        <v>253264175.02000001</v>
      </c>
      <c r="D16" s="4386"/>
      <c r="E16" s="4399"/>
      <c r="G16" s="4398"/>
    </row>
    <row r="17" spans="1:6" ht="25.5" customHeight="1" thickBot="1">
      <c r="A17" s="4397" t="s">
        <v>1117</v>
      </c>
      <c r="B17" s="4378">
        <f>SUM(B9:B11,B14:B16)</f>
        <v>320352766</v>
      </c>
      <c r="C17" s="4376">
        <f>SUM(C9:C11,C14:C16)</f>
        <v>641636055.76999998</v>
      </c>
      <c r="D17" s="4376">
        <f>C17/B17*100</f>
        <v>200.29046846750185</v>
      </c>
    </row>
    <row r="18" spans="1:6" ht="15">
      <c r="A18" s="4396"/>
      <c r="B18" s="4396"/>
      <c r="C18" s="4395"/>
      <c r="D18" s="4395"/>
    </row>
    <row r="19" spans="1:6" ht="15">
      <c r="A19" s="4396"/>
      <c r="B19" s="4396"/>
      <c r="C19" s="4395"/>
      <c r="D19" s="4395"/>
    </row>
    <row r="20" spans="1:6" ht="15.75">
      <c r="A20" s="5744" t="s">
        <v>1246</v>
      </c>
      <c r="B20" s="5744"/>
      <c r="C20" s="4395"/>
      <c r="D20" s="4395"/>
    </row>
    <row r="21" spans="1:6" ht="15.75" thickBot="1">
      <c r="A21" s="4396"/>
      <c r="B21" s="4396"/>
      <c r="C21" s="4395"/>
      <c r="D21" s="4531" t="s">
        <v>1</v>
      </c>
    </row>
    <row r="22" spans="1:6" ht="51.75" customHeight="1" thickBot="1">
      <c r="A22" s="4379" t="s">
        <v>1245</v>
      </c>
      <c r="B22" s="4394" t="s">
        <v>7</v>
      </c>
      <c r="C22" s="4393" t="s">
        <v>8</v>
      </c>
      <c r="D22" s="4392" t="s">
        <v>1244</v>
      </c>
    </row>
    <row r="23" spans="1:6">
      <c r="A23" s="4391" t="s">
        <v>10</v>
      </c>
      <c r="B23" s="4390" t="s">
        <v>11</v>
      </c>
      <c r="C23" s="4389" t="s">
        <v>12</v>
      </c>
      <c r="D23" s="4388" t="s">
        <v>13</v>
      </c>
    </row>
    <row r="24" spans="1:6" ht="20.25" customHeight="1">
      <c r="A24" s="4387" t="s">
        <v>1243</v>
      </c>
      <c r="B24" s="4382">
        <v>20560000</v>
      </c>
      <c r="C24" s="4381">
        <v>20560000</v>
      </c>
      <c r="D24" s="4380">
        <f t="shared" ref="D24:D29" si="0">C24/B24*100</f>
        <v>100</v>
      </c>
    </row>
    <row r="25" spans="1:6" ht="20.25" hidden="1" customHeight="1">
      <c r="A25" s="4385" t="s">
        <v>1242</v>
      </c>
      <c r="B25" s="4382">
        <v>0</v>
      </c>
      <c r="C25" s="4381"/>
      <c r="D25" s="4380" t="e">
        <f t="shared" si="0"/>
        <v>#DIV/0!</v>
      </c>
    </row>
    <row r="26" spans="1:6" ht="20.25" customHeight="1">
      <c r="A26" s="4385" t="s">
        <v>1241</v>
      </c>
      <c r="B26" s="4382">
        <v>1000002</v>
      </c>
      <c r="C26" s="4381">
        <v>1000001.6</v>
      </c>
      <c r="D26" s="4380">
        <f t="shared" si="0"/>
        <v>99.999960000079994</v>
      </c>
      <c r="F26" s="4386"/>
    </row>
    <row r="27" spans="1:6" ht="20.25" customHeight="1">
      <c r="A27" s="4385" t="s">
        <v>1259</v>
      </c>
      <c r="B27" s="4382">
        <v>182453997</v>
      </c>
      <c r="C27" s="4381">
        <v>182453997</v>
      </c>
      <c r="D27" s="4380">
        <f t="shared" si="0"/>
        <v>100</v>
      </c>
      <c r="F27" s="4384"/>
    </row>
    <row r="28" spans="1:6" ht="20.25" customHeight="1" thickBot="1">
      <c r="A28" s="4383" t="s">
        <v>1240</v>
      </c>
      <c r="B28" s="4382">
        <v>1513281</v>
      </c>
      <c r="C28" s="4381">
        <v>1513215</v>
      </c>
      <c r="D28" s="4380">
        <f t="shared" si="0"/>
        <v>99.99563861569662</v>
      </c>
    </row>
    <row r="29" spans="1:6" ht="24" customHeight="1" thickBot="1">
      <c r="A29" s="4379" t="s">
        <v>1117</v>
      </c>
      <c r="B29" s="4378">
        <f>SUM(B24:B28)</f>
        <v>205527280</v>
      </c>
      <c r="C29" s="4377">
        <f>SUM(C24:C28)</f>
        <v>205527213.59999999</v>
      </c>
      <c r="D29" s="4376">
        <f t="shared" si="0"/>
        <v>99.999967692853232</v>
      </c>
    </row>
    <row r="99" ht="14.25" customHeight="1"/>
    <row r="334" spans="10:10">
      <c r="J334" s="4375" t="e">
        <f>G334/D334</f>
        <v>#DIV/0!</v>
      </c>
    </row>
  </sheetData>
  <mergeCells count="3">
    <mergeCell ref="A1:D2"/>
    <mergeCell ref="A4:B4"/>
    <mergeCell ref="A20:B20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Strona &amp;P z &amp;N</oddFooter>
  </headerFooter>
  <rowBreaks count="1" manualBreakCount="1">
    <brk id="18" max="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25"/>
  <sheetViews>
    <sheetView view="pageBreakPreview" zoomScaleNormal="75" zoomScaleSheetLayoutView="100" workbookViewId="0">
      <selection activeCell="B1" sqref="B1:H1"/>
    </sheetView>
  </sheetViews>
  <sheetFormatPr defaultRowHeight="15"/>
  <cols>
    <col min="1" max="1" width="5.28515625" style="4331" customWidth="1"/>
    <col min="2" max="2" width="8.5703125" style="4331" customWidth="1"/>
    <col min="3" max="3" width="10.140625" style="4331" customWidth="1"/>
    <col min="4" max="4" width="61" style="4331" customWidth="1"/>
    <col min="5" max="5" width="14" style="4331" customWidth="1"/>
    <col min="6" max="6" width="14.85546875" style="4331" customWidth="1"/>
    <col min="7" max="7" width="13" style="4331" customWidth="1"/>
    <col min="8" max="8" width="14.42578125" style="4331" customWidth="1"/>
    <col min="9" max="16384" width="9.140625" style="4331"/>
  </cols>
  <sheetData>
    <row r="1" spans="1:11" ht="47.25" customHeight="1">
      <c r="A1" s="4374"/>
      <c r="B1" s="5753" t="s">
        <v>1239</v>
      </c>
      <c r="C1" s="5753"/>
      <c r="D1" s="5753"/>
      <c r="E1" s="5753"/>
      <c r="F1" s="5753"/>
      <c r="G1" s="5753"/>
      <c r="H1" s="5753"/>
    </row>
    <row r="2" spans="1:11" ht="15.75" thickBot="1">
      <c r="A2" s="4374"/>
      <c r="B2" s="4373"/>
      <c r="C2" s="4373"/>
      <c r="D2" s="4372"/>
      <c r="E2" s="4372"/>
      <c r="F2" s="4372"/>
      <c r="G2" s="4372"/>
      <c r="H2" s="4371" t="s">
        <v>1</v>
      </c>
    </row>
    <row r="3" spans="1:11" ht="19.5" customHeight="1" thickBot="1">
      <c r="A3" s="5754" t="s">
        <v>1238</v>
      </c>
      <c r="B3" s="5755" t="s">
        <v>2</v>
      </c>
      <c r="C3" s="5755" t="s">
        <v>1085</v>
      </c>
      <c r="D3" s="5751" t="s">
        <v>1237</v>
      </c>
      <c r="E3" s="5755" t="s">
        <v>1140</v>
      </c>
      <c r="F3" s="5755"/>
      <c r="G3" s="5755" t="s">
        <v>1139</v>
      </c>
      <c r="H3" s="5755"/>
    </row>
    <row r="4" spans="1:11" ht="22.5" customHeight="1" thickBot="1">
      <c r="A4" s="5754"/>
      <c r="B4" s="5755"/>
      <c r="C4" s="5755"/>
      <c r="D4" s="5751"/>
      <c r="E4" s="4339" t="s">
        <v>1236</v>
      </c>
      <c r="F4" s="4370" t="s">
        <v>8</v>
      </c>
      <c r="G4" s="4339" t="s">
        <v>1236</v>
      </c>
      <c r="H4" s="4370" t="s">
        <v>8</v>
      </c>
    </row>
    <row r="5" spans="1:11" ht="15.75" thickBot="1">
      <c r="A5" s="4367">
        <v>1</v>
      </c>
      <c r="B5" s="4366">
        <v>2</v>
      </c>
      <c r="C5" s="4366">
        <v>3</v>
      </c>
      <c r="D5" s="4369">
        <v>4</v>
      </c>
      <c r="E5" s="4368">
        <v>5</v>
      </c>
      <c r="F5" s="4366">
        <v>6</v>
      </c>
      <c r="G5" s="4367">
        <v>7</v>
      </c>
      <c r="H5" s="4366">
        <v>8</v>
      </c>
    </row>
    <row r="6" spans="1:11" ht="30.75" customHeight="1">
      <c r="A6" s="4365">
        <v>1</v>
      </c>
      <c r="B6" s="4364">
        <v>801</v>
      </c>
      <c r="C6" s="4364">
        <v>80102</v>
      </c>
      <c r="D6" s="4363" t="s">
        <v>1235</v>
      </c>
      <c r="E6" s="4361">
        <v>30020</v>
      </c>
      <c r="F6" s="4362">
        <v>27000</v>
      </c>
      <c r="G6" s="4361">
        <v>30020</v>
      </c>
      <c r="H6" s="4360">
        <v>27000</v>
      </c>
    </row>
    <row r="7" spans="1:11" ht="23.25" customHeight="1">
      <c r="A7" s="4345">
        <v>2</v>
      </c>
      <c r="B7" s="4352">
        <v>801</v>
      </c>
      <c r="C7" s="4352">
        <v>80102</v>
      </c>
      <c r="D7" s="4349" t="s">
        <v>1260</v>
      </c>
      <c r="E7" s="4347">
        <v>3000</v>
      </c>
      <c r="F7" s="4348">
        <v>1024.6500000000001</v>
      </c>
      <c r="G7" s="4347">
        <v>3000</v>
      </c>
      <c r="H7" s="4346">
        <v>1024.6500000000001</v>
      </c>
    </row>
    <row r="8" spans="1:11" ht="31.5" customHeight="1">
      <c r="A8" s="4353">
        <v>3</v>
      </c>
      <c r="B8" s="4350">
        <v>801</v>
      </c>
      <c r="C8" s="4350">
        <v>80130</v>
      </c>
      <c r="D8" s="4349" t="s">
        <v>1234</v>
      </c>
      <c r="E8" s="4347">
        <v>72000</v>
      </c>
      <c r="F8" s="4348">
        <v>41975.31</v>
      </c>
      <c r="G8" s="4347">
        <v>72000</v>
      </c>
      <c r="H8" s="4346">
        <v>41975.31</v>
      </c>
    </row>
    <row r="9" spans="1:11" ht="31.5" customHeight="1">
      <c r="A9" s="4357">
        <v>4</v>
      </c>
      <c r="B9" s="4350">
        <v>801</v>
      </c>
      <c r="C9" s="4350">
        <v>80130</v>
      </c>
      <c r="D9" s="4349" t="s">
        <v>1233</v>
      </c>
      <c r="E9" s="4347">
        <v>27116</v>
      </c>
      <c r="F9" s="4348">
        <v>13764.87</v>
      </c>
      <c r="G9" s="4347">
        <v>27116</v>
      </c>
      <c r="H9" s="4346">
        <v>13764.87</v>
      </c>
      <c r="I9" s="4359"/>
      <c r="J9" s="4359"/>
    </row>
    <row r="10" spans="1:11" ht="31.5" customHeight="1">
      <c r="A10" s="4345">
        <v>5</v>
      </c>
      <c r="B10" s="4350">
        <v>801</v>
      </c>
      <c r="C10" s="4350">
        <v>80130</v>
      </c>
      <c r="D10" s="4349" t="s">
        <v>1232</v>
      </c>
      <c r="E10" s="4347">
        <v>1500</v>
      </c>
      <c r="F10" s="4358">
        <v>70</v>
      </c>
      <c r="G10" s="4347">
        <v>1500</v>
      </c>
      <c r="H10" s="4358">
        <v>70</v>
      </c>
    </row>
    <row r="11" spans="1:11" ht="31.5" customHeight="1">
      <c r="A11" s="4357">
        <v>6</v>
      </c>
      <c r="B11" s="4350">
        <v>801</v>
      </c>
      <c r="C11" s="4350">
        <v>80130</v>
      </c>
      <c r="D11" s="4349" t="s">
        <v>1231</v>
      </c>
      <c r="E11" s="4347">
        <v>82600</v>
      </c>
      <c r="F11" s="4348">
        <v>62301.18</v>
      </c>
      <c r="G11" s="4347">
        <v>82600</v>
      </c>
      <c r="H11" s="4346">
        <v>62301.18</v>
      </c>
    </row>
    <row r="12" spans="1:11" ht="23.25" customHeight="1">
      <c r="A12" s="4357">
        <v>7</v>
      </c>
      <c r="B12" s="4350">
        <v>801</v>
      </c>
      <c r="C12" s="4350">
        <v>80130</v>
      </c>
      <c r="D12" s="5745" t="s">
        <v>1230</v>
      </c>
      <c r="E12" s="4355">
        <v>228579</v>
      </c>
      <c r="F12" s="4348">
        <v>171094.22</v>
      </c>
      <c r="G12" s="4355">
        <v>228579</v>
      </c>
      <c r="H12" s="4354">
        <v>171094.22</v>
      </c>
    </row>
    <row r="13" spans="1:11" ht="23.25" customHeight="1">
      <c r="A13" s="4356">
        <v>8</v>
      </c>
      <c r="B13" s="4350">
        <v>854</v>
      </c>
      <c r="C13" s="4350">
        <v>85410</v>
      </c>
      <c r="D13" s="5745"/>
      <c r="E13" s="4355">
        <v>308568</v>
      </c>
      <c r="F13" s="4348">
        <v>123579.57</v>
      </c>
      <c r="G13" s="4355">
        <v>308568</v>
      </c>
      <c r="H13" s="4354">
        <v>123579.57</v>
      </c>
    </row>
    <row r="14" spans="1:11" ht="23.25" customHeight="1">
      <c r="A14" s="4345">
        <v>9</v>
      </c>
      <c r="B14" s="5746">
        <v>801</v>
      </c>
      <c r="C14" s="4352">
        <v>80146</v>
      </c>
      <c r="D14" s="5748" t="s">
        <v>1229</v>
      </c>
      <c r="E14" s="4347">
        <v>1305918</v>
      </c>
      <c r="F14" s="4348">
        <v>1005668.52</v>
      </c>
      <c r="G14" s="4347">
        <v>1305918</v>
      </c>
      <c r="H14" s="4346">
        <v>1004759.12</v>
      </c>
      <c r="J14" s="4351"/>
      <c r="K14" s="4351"/>
    </row>
    <row r="15" spans="1:11" ht="23.25" customHeight="1">
      <c r="A15" s="4353">
        <v>10</v>
      </c>
      <c r="B15" s="5747"/>
      <c r="C15" s="4352">
        <v>80147</v>
      </c>
      <c r="D15" s="5749"/>
      <c r="E15" s="4347">
        <v>170050</v>
      </c>
      <c r="F15" s="4348">
        <v>99307.14</v>
      </c>
      <c r="G15" s="4347">
        <v>170050</v>
      </c>
      <c r="H15" s="4346">
        <v>99019.59</v>
      </c>
      <c r="J15" s="4351"/>
      <c r="K15" s="4351"/>
    </row>
    <row r="16" spans="1:11" ht="23.25" customHeight="1">
      <c r="A16" s="4353">
        <v>11</v>
      </c>
      <c r="B16" s="4352">
        <v>854</v>
      </c>
      <c r="C16" s="4352">
        <v>85417</v>
      </c>
      <c r="D16" s="5750"/>
      <c r="E16" s="4347">
        <v>1860013</v>
      </c>
      <c r="F16" s="4348">
        <v>1529273.06</v>
      </c>
      <c r="G16" s="4347">
        <v>1860013</v>
      </c>
      <c r="H16" s="4346">
        <v>1529133.06</v>
      </c>
      <c r="J16" s="4351"/>
      <c r="K16" s="4351"/>
    </row>
    <row r="17" spans="1:8" ht="23.25" customHeight="1">
      <c r="A17" s="4345">
        <v>12</v>
      </c>
      <c r="B17" s="4350">
        <v>801</v>
      </c>
      <c r="C17" s="4350">
        <v>80147</v>
      </c>
      <c r="D17" s="4349" t="s">
        <v>1228</v>
      </c>
      <c r="E17" s="4347">
        <v>25140</v>
      </c>
      <c r="F17" s="4348">
        <v>1682.3</v>
      </c>
      <c r="G17" s="4347">
        <v>25140</v>
      </c>
      <c r="H17" s="4346">
        <v>1682.3</v>
      </c>
    </row>
    <row r="18" spans="1:8" ht="23.25" customHeight="1">
      <c r="A18" s="4345">
        <v>13</v>
      </c>
      <c r="B18" s="4350">
        <v>801</v>
      </c>
      <c r="C18" s="4350">
        <v>80147</v>
      </c>
      <c r="D18" s="4349" t="s">
        <v>1227</v>
      </c>
      <c r="E18" s="4347">
        <v>203000</v>
      </c>
      <c r="F18" s="4348">
        <v>133681.65</v>
      </c>
      <c r="G18" s="4347">
        <v>203000</v>
      </c>
      <c r="H18" s="4346">
        <v>133681.65</v>
      </c>
    </row>
    <row r="19" spans="1:8" ht="23.25" customHeight="1" thickBot="1">
      <c r="A19" s="4345">
        <v>14</v>
      </c>
      <c r="B19" s="4344">
        <v>801</v>
      </c>
      <c r="C19" s="4344">
        <v>80147</v>
      </c>
      <c r="D19" s="4343" t="s">
        <v>1226</v>
      </c>
      <c r="E19" s="4341">
        <v>28107</v>
      </c>
      <c r="F19" s="4342">
        <v>8045.58</v>
      </c>
      <c r="G19" s="4341">
        <v>28107</v>
      </c>
      <c r="H19" s="4340">
        <v>8045.58</v>
      </c>
    </row>
    <row r="20" spans="1:8" ht="31.5" customHeight="1" thickBot="1">
      <c r="A20" s="5751" t="s">
        <v>1225</v>
      </c>
      <c r="B20" s="5752"/>
      <c r="C20" s="5752"/>
      <c r="D20" s="5752"/>
      <c r="E20" s="4338">
        <f>SUM(E6:E19)</f>
        <v>4345611</v>
      </c>
      <c r="F20" s="4337">
        <f>SUM(F6:F19)</f>
        <v>3218468.05</v>
      </c>
      <c r="G20" s="4338">
        <f>SUM(G6:G19)</f>
        <v>4345611</v>
      </c>
      <c r="H20" s="4337">
        <f>SUM(H6:H19)</f>
        <v>3217131.1</v>
      </c>
    </row>
    <row r="22" spans="1:8">
      <c r="E22" s="4335"/>
      <c r="F22" s="4336"/>
      <c r="G22" s="4335"/>
      <c r="H22" s="4335"/>
    </row>
    <row r="23" spans="1:8">
      <c r="D23" s="4334"/>
      <c r="E23" s="4333"/>
      <c r="F23" s="4333"/>
      <c r="G23" s="4333"/>
      <c r="H23" s="4333"/>
    </row>
    <row r="24" spans="1:8">
      <c r="E24" s="4333"/>
      <c r="F24" s="4333"/>
      <c r="G24" s="4333"/>
      <c r="H24" s="4333"/>
    </row>
    <row r="25" spans="1:8">
      <c r="E25" s="4332"/>
      <c r="F25" s="4332"/>
      <c r="G25" s="4332"/>
      <c r="H25" s="4332"/>
    </row>
  </sheetData>
  <mergeCells count="11">
    <mergeCell ref="D12:D13"/>
    <mergeCell ref="B14:B15"/>
    <mergeCell ref="D14:D16"/>
    <mergeCell ref="A20:D20"/>
    <mergeCell ref="B1:H1"/>
    <mergeCell ref="A3:A4"/>
    <mergeCell ref="B3:B4"/>
    <mergeCell ref="C3:C4"/>
    <mergeCell ref="D3:D4"/>
    <mergeCell ref="E3:F3"/>
    <mergeCell ref="G3:H3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  <headerFooter>
    <oddFooter>Strona &amp;P z &amp;N</oddFooter>
  </headerFooter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15</vt:i4>
      </vt:variant>
    </vt:vector>
  </HeadingPairs>
  <TitlesOfParts>
    <vt:vector size="24" baseType="lpstr">
      <vt:lpstr>dochody</vt:lpstr>
      <vt:lpstr>wydatki</vt:lpstr>
      <vt:lpstr>adm.rząd.doch. </vt:lpstr>
      <vt:lpstr>adm.rzad.wyd.</vt:lpstr>
      <vt:lpstr>ustawy szczegól.</vt:lpstr>
      <vt:lpstr>dotacjena podst. porozumień</vt:lpstr>
      <vt:lpstr>dotacje udzielone innym jst2022</vt:lpstr>
      <vt:lpstr>przych i rozch.</vt:lpstr>
      <vt:lpstr>wyodrębniony rachunek</vt:lpstr>
      <vt:lpstr>adm.rzad.wyd.!Obszar_wydruku</vt:lpstr>
      <vt:lpstr>'adm.rząd.doch. '!Obszar_wydruku</vt:lpstr>
      <vt:lpstr>dochody!Obszar_wydruku</vt:lpstr>
      <vt:lpstr>'dotacje udzielone innym jst2022'!Obszar_wydruku</vt:lpstr>
      <vt:lpstr>'dotacjena podst. porozumień'!Obszar_wydruku</vt:lpstr>
      <vt:lpstr>'przych i rozch.'!Obszar_wydruku</vt:lpstr>
      <vt:lpstr>wydatki!Obszar_wydruku</vt:lpstr>
      <vt:lpstr>'wyodrębniony rachunek'!Obszar_wydruku</vt:lpstr>
      <vt:lpstr>adm.rzad.wyd.!Tytuły_wydruku</vt:lpstr>
      <vt:lpstr>'adm.rząd.doch. '!Tytuły_wydruku</vt:lpstr>
      <vt:lpstr>dochody!Tytuły_wydruku</vt:lpstr>
      <vt:lpstr>'dotacje udzielone innym jst2022'!Tytuły_wydruku</vt:lpstr>
      <vt:lpstr>'dotacjena podst. porozumień'!Tytuły_wydruku</vt:lpstr>
      <vt:lpstr>'ustawy szczegól.'!Tytuły_wydruku</vt:lpstr>
      <vt:lpstr>wydatki!Tytuły_wydruku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Jata Maria</dc:creator>
  <cp:lastModifiedBy>Szynal Anna</cp:lastModifiedBy>
  <cp:lastPrinted>2023-03-31T06:43:21Z</cp:lastPrinted>
  <dcterms:created xsi:type="dcterms:W3CDTF">2023-02-23T07:30:54Z</dcterms:created>
  <dcterms:modified xsi:type="dcterms:W3CDTF">2023-04-12T09:59:52Z</dcterms:modified>
</cp:coreProperties>
</file>